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eanp.pinzon\Desktop\Control Interno\2024\Mapa de Riesgos\Seguimiento\Corrupción\2 Seguimiento Corrupción\"/>
    </mc:Choice>
  </mc:AlternateContent>
  <xr:revisionPtr revIDLastSave="0" documentId="13_ncr:1_{93E79009-E4BD-42A3-ACF8-5AE6AAD96200}" xr6:coauthVersionLast="47" xr6:coauthVersionMax="47" xr10:uidLastSave="{00000000-0000-0000-0000-000000000000}"/>
  <bookViews>
    <workbookView xWindow="-120" yWindow="-120" windowWidth="29040" windowHeight="15840" firstSheet="1" activeTab="1" xr2:uid="{00000000-000D-0000-FFFF-FFFF00000000}"/>
  </bookViews>
  <sheets>
    <sheet name="Datos" sheetId="4" state="hidden" r:id="rId1"/>
    <sheet name="1 Direccionamiento Estratégico" sheetId="1" r:id="rId2"/>
    <sheet name="2 Servicio a la Ciudadanía" sheetId="5" r:id="rId3"/>
    <sheet name="3 Comunicación Estratégica" sheetId="6" r:id="rId4"/>
    <sheet name="4 Gestión del Conocimiento " sheetId="7" r:id="rId5"/>
    <sheet name="5 Gestión TICS" sheetId="8" r:id="rId6"/>
  </sheets>
  <externalReferences>
    <externalReference r:id="rId7"/>
    <externalReference r:id="rId8"/>
    <externalReference r:id="rId9"/>
    <externalReference r:id="rId10"/>
  </externalReferences>
  <definedNames>
    <definedName name="_xlnm.Print_Area" localSheetId="1">'1 Direccionamiento Estratégico'!$A$1:$AG$22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8" l="1"/>
  <c r="L21" i="8"/>
  <c r="L20" i="8"/>
  <c r="L19" i="8"/>
  <c r="L18" i="8"/>
  <c r="L17" i="8"/>
  <c r="L16" i="8"/>
  <c r="M16" i="8" s="1"/>
  <c r="M19" i="8" s="1"/>
  <c r="G16" i="8"/>
  <c r="H16" i="8" s="1"/>
  <c r="O19" i="8" l="1"/>
  <c r="P16" i="8"/>
  <c r="Q19" i="8" l="1"/>
  <c r="R16" i="8" s="1"/>
  <c r="S16" i="8" s="1"/>
  <c r="T16" i="8" s="1"/>
  <c r="O16" i="8"/>
  <c r="L22" i="7"/>
  <c r="L21" i="7"/>
  <c r="L20" i="7"/>
  <c r="L19" i="7"/>
  <c r="L18" i="7"/>
  <c r="M16" i="7" s="1"/>
  <c r="M19" i="7" s="1"/>
  <c r="L17" i="7"/>
  <c r="L16" i="7"/>
  <c r="G16" i="7"/>
  <c r="H16" i="7" s="1"/>
  <c r="O19" i="7" l="1"/>
  <c r="P16" i="7"/>
  <c r="Q19" i="7" l="1"/>
  <c r="R16" i="7" s="1"/>
  <c r="S16" i="7" s="1"/>
  <c r="T16" i="7" s="1"/>
  <c r="O16" i="7"/>
  <c r="L22" i="5" l="1"/>
  <c r="L21" i="5"/>
  <c r="L20" i="5"/>
  <c r="L19" i="5"/>
  <c r="L18" i="5"/>
  <c r="L17" i="5"/>
  <c r="L16" i="5"/>
  <c r="M16" i="5" s="1"/>
  <c r="M19" i="5" s="1"/>
  <c r="G16" i="5"/>
  <c r="H16" i="5" s="1"/>
  <c r="O19" i="5" l="1"/>
  <c r="P16" i="5"/>
  <c r="Q19" i="5" l="1"/>
  <c r="R16" i="5" s="1"/>
  <c r="S16" i="5" s="1"/>
  <c r="T16" i="5" s="1"/>
  <c r="O16" i="5"/>
  <c r="L22" i="6" l="1"/>
  <c r="L21" i="6"/>
  <c r="L20" i="6"/>
  <c r="L19" i="6"/>
  <c r="L18" i="6"/>
  <c r="L17" i="6"/>
  <c r="M16" i="6"/>
  <c r="M19" i="6" s="1"/>
  <c r="L16" i="6"/>
  <c r="G16" i="6"/>
  <c r="H16" i="6" s="1"/>
  <c r="P16" i="6" l="1"/>
  <c r="O19" i="6"/>
  <c r="Q19" i="6" l="1"/>
  <c r="R16" i="6" s="1"/>
  <c r="S16" i="6" s="1"/>
  <c r="T16" i="6" s="1"/>
  <c r="O16" i="6"/>
  <c r="G16" i="1" l="1"/>
  <c r="H16" i="1" s="1"/>
  <c r="L22" i="1"/>
  <c r="L21" i="1"/>
  <c r="L20" i="1"/>
  <c r="L19" i="1"/>
  <c r="L18" i="1"/>
  <c r="L17" i="1"/>
  <c r="L16" i="1"/>
  <c r="M16" i="1" l="1"/>
  <c r="M19" i="1" s="1"/>
  <c r="O19" i="1" s="1"/>
  <c r="Q19" i="1" s="1"/>
  <c r="R16" i="1" s="1"/>
  <c r="S16" i="1" s="1"/>
  <c r="T16" i="1" s="1"/>
  <c r="P16" i="1" l="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tc={479A2728-C71E-43B6-8D7E-F8D1EE653CEE}</author>
  </authors>
  <commentList>
    <comment ref="E16" authorId="0" shapeId="0" xr:uid="{479A2728-C71E-43B6-8D7E-F8D1EE653CE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toma como referencia la situación de robo de discos duros presentada en el año 2019</t>
      </text>
    </comment>
  </commentList>
</comments>
</file>

<file path=xl/sharedStrings.xml><?xml version="1.0" encoding="utf-8"?>
<sst xmlns="http://schemas.openxmlformats.org/spreadsheetml/2006/main" count="561" uniqueCount="215">
  <si>
    <t>PROBABILIDAD INHERENTE</t>
  </si>
  <si>
    <t>IMPACTO INHERENTE</t>
  </si>
  <si>
    <t>CONDICIONES RIESGO INHERENTE</t>
  </si>
  <si>
    <t>¿Existe un responsable asignado a la ejecución del control?</t>
  </si>
  <si>
    <t>Asignado</t>
  </si>
  <si>
    <t>No Asignado</t>
  </si>
  <si>
    <t>MUY BAJA</t>
  </si>
  <si>
    <t>MODERADO</t>
  </si>
  <si>
    <t>MUY BAJA - MODERADO</t>
  </si>
  <si>
    <t>¿El responsable tiene la autoridad y adecuada segregación de funciones en la ejecución del control?</t>
  </si>
  <si>
    <t>Adecuado</t>
  </si>
  <si>
    <t>Inadecuado</t>
  </si>
  <si>
    <t>BAJA</t>
  </si>
  <si>
    <t>MAYOR</t>
  </si>
  <si>
    <t>MUY BAJA - MAYOR</t>
  </si>
  <si>
    <t>ALTO</t>
  </si>
  <si>
    <t>¿La oportunidad en que se ejecuta el control ayuda a prevenir la mitigación del riesgo o a detectar la materialización del riesgo de manera oportuna?</t>
  </si>
  <si>
    <t>Oportuna</t>
  </si>
  <si>
    <t>Inoportuna</t>
  </si>
  <si>
    <t>MEDIA</t>
  </si>
  <si>
    <t>CATASTRÓFICO</t>
  </si>
  <si>
    <t>MUY BAJA - CATASTRÓFICO</t>
  </si>
  <si>
    <t>EXTREMO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</si>
  <si>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</si>
  <si>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</si>
  <si>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</si>
  <si>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</si>
  <si>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</si>
  <si>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BAJA - MODERADO</t>
  </si>
  <si>
    <t>¿La fuente de información que se utiliza en el desarrollo del control es información confiable que permita mitigar el riesgo?</t>
  </si>
  <si>
    <t>Confiable</t>
  </si>
  <si>
    <t>No Confiable</t>
  </si>
  <si>
    <t>MUY ALTA</t>
  </si>
  <si>
    <t>BAJA - MAYOR</t>
  </si>
  <si>
    <t>¿Las observaciones, desviaciones o diferencias identificadas como resultados de la ejecución del control son investigadas y resueltas de manera oportuna?</t>
  </si>
  <si>
    <t>Se investigan y resuelven oportunamente</t>
  </si>
  <si>
    <t>No se investigan, ni resuelven oportunamente</t>
  </si>
  <si>
    <t>BAJA - CATASTRÓFICO</t>
  </si>
  <si>
    <t>¿Se deja evidencia o rastro de la ejecución del control que permita a cualquier tercero con la evidencia llegar a la misma conclusión?</t>
  </si>
  <si>
    <t>Completa</t>
  </si>
  <si>
    <t>Incopleta</t>
  </si>
  <si>
    <t>No existe</t>
  </si>
  <si>
    <t>Opciones de Manejo</t>
  </si>
  <si>
    <t>MEDIA - MODERADO</t>
  </si>
  <si>
    <t>MEDIA - MAYOR</t>
  </si>
  <si>
    <t>REDUCIR EL RIESGO</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</si>
  <si>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</si>
  <si>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</si>
  <si>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</si>
  <si>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</si>
  <si>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</si>
  <si>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</si>
  <si>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</si>
  <si>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</si>
  <si>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</si>
  <si>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¿SE MATERIALIZO EL RIESGO DURANTE EL PERIODO?</t>
  </si>
  <si>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</si>
  <si>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</si>
  <si>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</si>
  <si>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</si>
  <si>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</si>
  <si>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DIRECCIONAMIENTO ESTRATÉGICO</t>
  </si>
  <si>
    <t>CÓDIGO</t>
  </si>
  <si>
    <t>E-DES-FT-020</t>
  </si>
  <si>
    <t>VERSIÓN</t>
  </si>
  <si>
    <t>02</t>
  </si>
  <si>
    <t>MAPA DE RIESGOS DE CORRUPCIÓN</t>
  </si>
  <si>
    <t>PÁGINA</t>
  </si>
  <si>
    <t xml:space="preserve">1 de 1 </t>
  </si>
  <si>
    <t>VIGENTE DESDE</t>
  </si>
  <si>
    <t>PROCESO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</si>
  <si>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</si>
  <si>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</si>
  <si>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</si>
  <si>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</si>
  <si>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</si>
  <si>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2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</si>
  <si>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</si>
  <si>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</si>
  <si>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</si>
  <si>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</si>
  <si>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</si>
  <si>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</si>
  <si>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</si>
  <si>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</si>
  <si>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</si>
  <si>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</si>
  <si>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</si>
  <si>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</si>
  <si>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</si>
  <si>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</si>
  <si>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</si>
  <si>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</si>
  <si>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</si>
  <si>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</si>
  <si>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</si>
  <si>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</si>
  <si>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</si>
  <si>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</si>
  <si>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</si>
  <si>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</si>
  <si>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</si>
  <si>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</si>
  <si>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</si>
  <si>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</si>
  <si>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</si>
  <si>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</si>
  <si>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</si>
  <si>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</si>
  <si>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</si>
  <si>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</si>
  <si>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</si>
  <si>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</si>
  <si>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</si>
  <si>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</si>
  <si>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</si>
  <si>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</si>
  <si>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</si>
  <si>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</si>
  <si>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</si>
  <si>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 xml:space="preserve">El Jefe de la Oficina Asesora de Planeación cada vez que se formula la planeación estratégica y los proyectos de inversión, realiza mesas de trabajo verificando que se inviten a los lideres de los procesos, jefes de oficina y sus equipos de trabajo con el fin de que sea un proceso participativo.
El funcionario o contratista encargado de hacer el seguimiento a la planeación, revisa que los datos de la consulta de Bogdata mensual conicida con la ejecución presupuestal por meta reportada en los informes de ejecución por parte de la administración de los proyectos de inversión y sube la información en el Sistema de Seguimiento de Proyectos de Inversión - SPI </t>
  </si>
  <si>
    <t>ASIGNADO</t>
  </si>
  <si>
    <t>FUERTE (Siempre se Ejecuta)</t>
  </si>
  <si>
    <t>DIRECTAMENTE</t>
  </si>
  <si>
    <t>Se realiza la reformulación o seguimiento, se prepara la información y se emite un nuevo informe corrigiendo los datos emitidos inicalmente</t>
  </si>
  <si>
    <t>Revisar los lineamientos establecidos para realizar la formulación de la planeación frente a la aplicación de los mismos con la formulación de la nueva plataforma estratégica y sise considera  necesario ajustar los documentos del proceso</t>
  </si>
  <si>
    <t>01/05/2024 al 30/07/2024</t>
  </si>
  <si>
    <t>04 de septiembre de 2024</t>
  </si>
  <si>
    <r>
      <rPr>
        <b/>
        <u/>
        <sz val="10"/>
        <color rgb="FF000000"/>
        <rFont val="Times New Roman"/>
      </rPr>
      <t xml:space="preserve">CONTROL 1:
</t>
    </r>
    <r>
      <rPr>
        <sz val="10"/>
        <color rgb="FF000000"/>
        <rFont val="Times New Roman"/>
      </rPr>
      <t xml:space="preserve">Se articuló el desarrollo de la formulación de la plataforma estratégica a partir de la revisión del borrador del documento, por directriz del Jefe de la Oficina Asesora de Planeación, mediante mesa de trabajo con el líder del proceso de Gestión del Conocimiento y la Innovación como proceso participativo. Se adjunta borrador con las correcciones sugeridas y pantallazo del correo electrónico.
</t>
    </r>
    <r>
      <rPr>
        <b/>
        <u/>
        <sz val="10"/>
        <color rgb="FF000000"/>
        <rFont val="Times New Roman"/>
      </rPr>
      <t xml:space="preserve">
CONTROL 2</t>
    </r>
    <r>
      <rPr>
        <sz val="10"/>
        <color rgb="FF000000"/>
        <rFont val="Times New Roman"/>
      </rPr>
      <t>: 
Se realiza el seguimiento en SPI de los proyectos de inversión realizando su revisión previa antes de su ingreso en el aplicativo
Se anexan informes SPI proyectos mayo, junio, julio. Agosto se esta en proceso de seguimiento)</t>
    </r>
  </si>
  <si>
    <t>Se revisaron y armonizaron los lineamientos establecidos para la formulación de la nueva plataforma estratégica y  ajustando la presentación y el documento borrador del proceso conforme a la ficha de proyectos estratégicos. se adjunta borrador actualizado, presentación y fichas de proyectos.</t>
  </si>
  <si>
    <t>No se materializó el riesgo</t>
  </si>
  <si>
    <t>No aplica</t>
  </si>
  <si>
    <r>
      <rPr>
        <b/>
        <u/>
        <sz val="10"/>
        <color rgb="FF000000"/>
        <rFont val="Times New Roman"/>
      </rPr>
      <t xml:space="preserve">Control 1: 
</t>
    </r>
    <r>
      <rPr>
        <sz val="10"/>
        <color rgb="FF000000"/>
        <rFont val="Times New Roman"/>
      </rPr>
      <t xml:space="preserve">Se evidencia el cumplimiento del control par el desarrollo de la formulación de la planeación estratégica y los proyectos de inversióna través de procesos participativos
</t>
    </r>
    <r>
      <rPr>
        <b/>
        <u/>
        <sz val="10"/>
        <color rgb="FF000000"/>
        <rFont val="Times New Roman"/>
      </rPr>
      <t xml:space="preserve">Control 2:
</t>
    </r>
    <r>
      <rPr>
        <sz val="10"/>
        <color rgb="FF000000"/>
        <rFont val="Times New Roman"/>
      </rPr>
      <t xml:space="preserve">Se verifica el cumplimiento del control a través de las evidencias de los informes SPI, para los meses correspondientes al cuatrimestre
</t>
    </r>
    <r>
      <rPr>
        <b/>
        <u/>
        <sz val="10"/>
        <color rgb="FF000000"/>
        <rFont val="Times New Roman"/>
      </rPr>
      <t>Acción de fortalecimient</t>
    </r>
    <r>
      <rPr>
        <b/>
        <sz val="10"/>
        <color rgb="FF000000"/>
        <rFont val="Times New Roman"/>
      </rPr>
      <t>o</t>
    </r>
    <r>
      <rPr>
        <sz val="10"/>
        <color rgb="FF000000"/>
        <rFont val="Times New Roman"/>
      </rPr>
      <t>: Se evidencias los documentos en borrador para la actualización de la formulación de la nueva plataforma estratégica
Para este periodo no se materializó el riesgo</t>
    </r>
  </si>
  <si>
    <r>
      <rPr>
        <b/>
        <sz val="10"/>
        <color rgb="FF000000"/>
        <rFont val="Times New Roman"/>
      </rPr>
      <t>Control 1:</t>
    </r>
    <r>
      <rPr>
        <sz val="10"/>
        <color rgb="FF000000"/>
        <rFont val="Times New Roman"/>
      </rPr>
      <t xml:space="preserve"> Se evidenció la ejecución de la actividad de control</t>
    </r>
  </si>
  <si>
    <t>ADECUADO</t>
  </si>
  <si>
    <t>No. De columnas en la matriz de riesgo que se desplaza en el eje de la probabilidad.</t>
  </si>
  <si>
    <r>
      <rPr>
        <b/>
        <sz val="10"/>
        <color rgb="FF000000"/>
        <rFont val="Times New Roman"/>
      </rPr>
      <t>Control 2:</t>
    </r>
    <r>
      <rPr>
        <sz val="10"/>
        <color rgb="FF000000"/>
        <rFont val="Times New Roman"/>
      </rPr>
      <t xml:space="preserve"> Se evidenció la ejecución de la actividad de control</t>
    </r>
  </si>
  <si>
    <t>PREVENIR</t>
  </si>
  <si>
    <t>PRODUCTO O REGISTRO QUE QUEDA DE LA EJECUCIÓN DE LAS ACCIONES PARA FORTALECER EL RIESGO</t>
  </si>
  <si>
    <t>CONFIABLE</t>
  </si>
  <si>
    <r>
      <rPr>
        <b/>
        <sz val="10"/>
        <color rgb="FF000000"/>
        <rFont val="Times New Roman"/>
      </rPr>
      <t>ACCIÓN DE FORTALECIMIENTO:</t>
    </r>
    <r>
      <rPr>
        <sz val="10"/>
        <color rgb="FF000000"/>
        <rFont val="Times New Roman"/>
      </rPr>
      <t xml:space="preserve"> Se evidencia los documentos (borrador para la actualización de la formulación de la nueva plataforma estratégica, presentación de comité directivo, y fichas proyectos estratégicos.), sin embargo, no se evidencian las actas de reunión, como se indica en los productos o registros de la ejecución de estas acciones. </t>
    </r>
  </si>
  <si>
    <t>SE INVESTIGAN Y SE RESUELVEN OPORTUNAMENTE</t>
  </si>
  <si>
    <t>Actas de reunión / Documentos ajustados</t>
  </si>
  <si>
    <t>- No se reporta materialización del riesgo.</t>
  </si>
  <si>
    <t>COMPLETA</t>
  </si>
  <si>
    <t>PLANEACIÓN</t>
  </si>
  <si>
    <t>COMUNICACION ESTRATÉGICA</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</si>
  <si>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</si>
  <si>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Inicia con la identificación de la información a transmitir de la entidad, desarrollo de directrices de identidad visual y culmina con la divulgación y /o socialización interna o externamente. **</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</si>
  <si>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</si>
  <si>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</si>
  <si>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</si>
  <si>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</si>
  <si>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1. 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
2. El o la funcionaria o contratista de la Oficina Asesora de Comunicaciones, cada vez que se reciba una solicitud de publicación de información en la página web de la entidad verifica que la solicitud incluya el Formato de Publicación E-COE-FT-007 debidamente diligenciado y si se encuentra correcto envía la solicitud a el o la WEB MASTER para que realice la publicación.</t>
  </si>
  <si>
    <t>FUERTE (SIEMPRE SE EJECUTA)</t>
  </si>
  <si>
    <t>Contrarestar el efecto de la información manipulada o alterada con pronunciamientos oficiales en  los medios propios y externos, masivos, alternativos y digitales identificados por el proceso</t>
  </si>
  <si>
    <t>Implementar una estrategia de comunicación para recordar a todas las dependencias que la OAC es la única oficina autorizada para divulgar información realacionada con la Gestión Instituciona e  informar que la OAC exigirá para toda solicitud de publicación de información el formato E-COE-FT-007</t>
  </si>
  <si>
    <t>01/03/2024
al 
30/11/2024</t>
  </si>
  <si>
    <t>Control 1:  Para el periodo del 1 de mayo a 31 de agosto la Oficina Asesora de Comunicaciones cuenta con catorce (14) contratistas los cuales diligenciaron el formato E-SCI-FT-012 Acuerdo de Confidencialidad y de no Divulgación de la Información, al momento de la vinculación.
Control 2: Conforme a las solicitudes de publicacion allegadas a traves del formato de publicación E-COE-FT-007 a la Oficina Asesora de Comunicaciones, una vez revisadas en su correcto diligenciamiento, se han efectuado un total de 83 rediscriminadas así:
Mayo: 21 publicaciones.
Junio: 21 Publicaciones.
Julio: 26 Publicaciones.
Agosto: 15 Publicaciones.</t>
  </si>
  <si>
    <t>La accion de fortalecimiento será reportada en el tercer seguimiento de la presente vigencia.</t>
  </si>
  <si>
    <t>No se ha materializado el riesgo.</t>
  </si>
  <si>
    <t>N/A</t>
  </si>
  <si>
    <r>
      <rPr>
        <b/>
        <sz val="10"/>
        <color rgb="FF000000"/>
        <rFont val="Times New Roman"/>
      </rPr>
      <t xml:space="preserve">Septiembre 5 de 2024
</t>
    </r>
    <r>
      <rPr>
        <sz val="10"/>
        <color rgb="FF000000"/>
        <rFont val="Times New Roman"/>
      </rPr>
      <t xml:space="preserve">
</t>
    </r>
    <r>
      <rPr>
        <u/>
        <sz val="10"/>
        <color rgb="FF000000"/>
        <rFont val="Times New Roman"/>
      </rPr>
      <t>Control 1</t>
    </r>
    <r>
      <rPr>
        <sz val="10"/>
        <color rgb="FF000000"/>
        <rFont val="Times New Roman"/>
      </rPr>
      <t xml:space="preserve">: se valida la aplicación del control establecido, con la firma de los acuerdos de confidencialidad de 14 contratistas de la Oficina Asesora de Comunicaciones.
</t>
    </r>
    <r>
      <rPr>
        <u/>
        <sz val="10"/>
        <color rgb="FF000000"/>
        <rFont val="Times New Roman"/>
      </rPr>
      <t>Control 2</t>
    </r>
    <r>
      <rPr>
        <sz val="10"/>
        <color rgb="FF000000"/>
        <rFont val="Times New Roman"/>
      </rPr>
      <t xml:space="preserve">: se verifica el control aplicado de acuerdo a lo definido, con las solicitudes de publicación de información en página web a través del formato  E-COE-FT-007: mayo (21), junio (21), julio (26) y agosto (15), para un total de </t>
    </r>
    <r>
      <rPr>
        <b/>
        <sz val="10"/>
        <color rgb="FF000000"/>
        <rFont val="Times New Roman"/>
      </rPr>
      <t>83</t>
    </r>
    <r>
      <rPr>
        <sz val="10"/>
        <color rgb="FF000000"/>
        <rFont val="Times New Roman"/>
      </rPr>
      <t xml:space="preserve">.
</t>
    </r>
    <r>
      <rPr>
        <u/>
        <sz val="10"/>
        <color rgb="FF000000"/>
        <rFont val="Times New Roman"/>
      </rPr>
      <t>Acciones de Fortalecimiento</t>
    </r>
    <r>
      <rPr>
        <sz val="10"/>
        <color rgb="FF000000"/>
        <rFont val="Times New Roman"/>
      </rPr>
      <t>: para este seguimiento (segundo cuatrimestre) no se ejecutaron pero aún están en los términos.</t>
    </r>
  </si>
  <si>
    <t>- Control No. 1. Se evidenció la ejecución de la actividad de control. Sin embargo, al revisar los documentos anexos como evidencia, se observa que, algunos de los documentos suscritos fueron elaborados y firmados en versiones que no corresponden con las fechas de suscripción.</t>
  </si>
  <si>
    <t>- Control No. 2: Se evidencio la ejecución de la actividad de control, con la recepción de las solicitudes mediante el formato E-COE-FT-007, sin embargo, las firmas de algunos de ellos reportados en el mes de mayo, no corresponden con el Vo.Bo. Subdirector (a), Gerente o Jefe de Oficina, como lo establece el formato, así como documentos.</t>
  </si>
  <si>
    <t>- ACCIÓN DE FORTALECIMIENTO: para este seguimiento no fueron ejecutadas, estas aún se encuentran en los términos.</t>
  </si>
  <si>
    <t>Política de comunicaciones revisada y actualizada</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</si>
  <si>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</si>
  <si>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</si>
  <si>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</si>
  <si>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</si>
  <si>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del proceso Servicio a la Ciudadanía a un tercero para beneficio propio o de terceros ajenos a la Entidad</t>
  </si>
  <si>
    <t>Perdida de información
Demandas a la entidad
Procesos disciplinarios</t>
  </si>
  <si>
    <t>1. El responsable del Servicio a la Ciudadanía, cada vez que se inicia un contrato de prestación de servicios o se vincula un funcionario de planta al grupo de servicio a la ciudadanía, verifica que hayan firmado el acuerdo de confidencialidad, en donde se especifica el compromiso de los servidores frente a la no divulgación de la información que se maneja en el proceso. Adicionalmente se informan las sanciones a las que se ven expuestos en caso de infringir este requisito
2.  El responsable del Servicio a la Ciudadanía realiza jornadas de inducción y reinducción cada vez que es requerido en donde se especifica la prohibición de la entrega o divulgación de información del área a terceros.</t>
  </si>
  <si>
    <t>Informar a la ofcina de Control Disciplinario Interno para su conocimiento y gestión.
Realizar reinducción a todo el equipo del proceso de Servicio a la Ciudadanía</t>
  </si>
  <si>
    <t xml:space="preserve">Incluir dentro del ejercicio de Cliente Incógnito semestral que se realiza a los servidores de Servicio a la Ciudadanía, preguntas relacionada con  la información personal de los beneficiarios con el fin de determinar que el lineamiento de no divulgar la información viene siendo aplicado. </t>
  </si>
  <si>
    <t>01 de junio a 30 de diciembre de 2024</t>
  </si>
  <si>
    <t xml:space="preserve"> 04/09/2024</t>
  </si>
  <si>
    <t>Control No. 1: Durante el segundo cuatrimestre del año 2024,  se aplicó el control de firma de los acuerdos de confidencialidad y de no divulgación de la información de los cinco (5) servidores(as) públicos que desarrollan sus obligaciones contractuales en el proceso Servicio a la Ciudadanía; adicionalmente se realizó reunión con los integrantes del equipo en la cual se recomendó no suministrar a terceros  información de caracter reservado de los beneficarios, servidores del Instituto y ciudadanía en general.
Control No. 2: Se realizó una jornada de inducción y reinducción el día 14 de junio de 2024 con los integrantes del equipo Servicio a la Ciudadanía, en la cual se recomendó no suministrar información a terceros de caracter reservado de los beneficarios, servidores del Instituto y ciudadanía en general.</t>
  </si>
  <si>
    <t xml:space="preserve">El ejercicio de cliente incógnito no se desarrolló en el segundo cuatrimestre, debido a: 1. En este periodo de tiempo se presentó interrupción en el servicio de las lineas telefonicas de la entidad, por inconvenientes de conexión a internet y temas relacionados con el operador de servicio ETB. 2. En el segundo cuatrimestre, se organizó el plan de trabajo con la Secretaria General, en donde se priorizaron las actividades del proceso que requieren cumplimiento de normatividad y la continuidad de la prestación del servicio en los diferentes puntos de arención a la ciudadanía, lo anterior a razón de la contingencia de contratación del personal por prestación de servicios, en el marco de la armonización presupuestal. Por lo anterior, el ejercicio de cliente incógnito se programó para el tercer cuatrimestre del año. </t>
  </si>
  <si>
    <r>
      <rPr>
        <b/>
        <sz val="10"/>
        <color rgb="FF000000"/>
        <rFont val="Times New Roman"/>
      </rPr>
      <t xml:space="preserve">Septiembre 5 de 2024
</t>
    </r>
    <r>
      <rPr>
        <sz val="10"/>
        <color rgb="FF000000"/>
        <rFont val="Times New Roman"/>
      </rPr>
      <t xml:space="preserve">
</t>
    </r>
    <r>
      <rPr>
        <u/>
        <sz val="10"/>
        <color rgb="FF000000"/>
        <rFont val="Times New Roman"/>
      </rPr>
      <t>Control 1</t>
    </r>
    <r>
      <rPr>
        <sz val="10"/>
        <color rgb="FF000000"/>
        <rFont val="Times New Roman"/>
      </rPr>
      <t xml:space="preserve">: se valida la aplicación del control con la firma de los acuerdos de confidencialidad de 5 contratistas que pertenecen al proceso de Servicio a la Ciudadanía.
</t>
    </r>
    <r>
      <rPr>
        <u/>
        <sz val="10"/>
        <color rgb="FF000000"/>
        <rFont val="Times New Roman"/>
      </rPr>
      <t>Control 2</t>
    </r>
    <r>
      <rPr>
        <sz val="10"/>
        <color rgb="FF000000"/>
        <rFont val="Times New Roman"/>
      </rPr>
      <t xml:space="preserve">: se verifica la aplicación del control con acta de reunion y formato de asistencia del 14/06/2024, en la cual se socializó lo establecido en el acuerdo de confidencialidad y no divulgación de información.
</t>
    </r>
    <r>
      <rPr>
        <u/>
        <sz val="10"/>
        <color rgb="FF000000"/>
        <rFont val="Times New Roman"/>
      </rPr>
      <t>Acciones de Fortalecimiento</t>
    </r>
    <r>
      <rPr>
        <sz val="10"/>
        <color rgb="FF000000"/>
        <rFont val="Times New Roman"/>
      </rPr>
      <t>: para este seguimiento (segundo cuatrimestre) no se ejecutaron pero aún están en los términos.</t>
    </r>
  </si>
  <si>
    <t xml:space="preserve">Control 1: se evidenció la ejecución de la actividad de control   Control 2: se evidenció la ejecución de la actividad de control  Acciòn de Fortalecimiento No se aportó evidencia que dé cuenta de la ejecución de la actividad de fortalecimiento, en razòn a que la misma corresponde al no se encuentra vencida. </t>
  </si>
  <si>
    <t>Formato de Cliente Incógnito</t>
  </si>
  <si>
    <t>GESTION DEL CONOCIMIENTO Y LA INNOVACIÓN</t>
  </si>
  <si>
    <t>Consolidar el ciclo del conocimiento y la innovación mediante el desarrollo de acciones, mecanismos e instrumentos que permitan mejorar la prestación de los servicios sociales a los grupos de valor</t>
  </si>
  <si>
    <t>Inicia con la generación y producción del conocimiento, el desarrollo de herramientas para su uso y apropiación y finaliza con la cultura de compartir y difundir el conocimiento que posibilite la toma de decisiones basado en evidencias.</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</si>
  <si>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</si>
  <si>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Uso indebido de la información sensible del Instituto (estudios o trabajos de investigación) por parte de servidores con nivel jerárquico alto o no, con el fin de favorecer intereses particulares de terceros.</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</si>
  <si>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</si>
  <si>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La persona que coordina el proceso de Gestión del Conocimiento, es el único autorizado para la entrega de información o estudios que se encuentren en desarrollo, cada vez que recibe una solicitud de información, verifica que sea el área la responsable de entregar la misma, revisa que  la información a entregar corresponda a la solicitada  y gestiona su  envío a través de correo electrónico institucional,</t>
  </si>
  <si>
    <t xml:space="preserve">Alertar a las personas y/o equipos que estén involucrados, mediante llamada telefónica y envío de correo electrónico informando respecto de la situación presentada.  </t>
  </si>
  <si>
    <t>Revisar que todos los servidores y funcionario que laboran en el proceso de gestion del conocimiento y la innovación hayan firmado un acuerdo de confidencialidad de la información</t>
  </si>
  <si>
    <t>01/01/2024 al 31/12/2024</t>
  </si>
  <si>
    <t xml:space="preserve">La persona encargada del proceso de Gestión del Conocimiento y la Innovación da respuesta mediante y correo electrónico institucional.
Como muestra se presenta la información recolectada desde el área de planeación para el proceso de investigación realizado por la Secretaría Distrital de Planeación </t>
  </si>
  <si>
    <t xml:space="preserve"> Se establece un documento acuerdo de confidencialidad y no divulgación para las personas vinculadas al proceso, los cuales reposan en los documentos de cada uno de los integrantes del proceso. </t>
  </si>
  <si>
    <t>Para este periodo no se materializó el riesgo</t>
  </si>
  <si>
    <r>
      <rPr>
        <b/>
        <sz val="10"/>
        <color rgb="FF000000"/>
        <rFont val="Times New Roman"/>
      </rPr>
      <t xml:space="preserve">CONTROL 1:
</t>
    </r>
    <r>
      <rPr>
        <sz val="10"/>
        <color rgb="FF000000"/>
        <rFont val="Times New Roman"/>
      </rPr>
      <t xml:space="preserve">Se observa que la persona encargada del proceso de gestión del conocimiento y la innovación realiza el cumplimiento de control, con el envió de información solicitada por parte de la Secretaria Distrital de Planeación y a las dependencias del Instituto que requirieron  por medio del correo institucional información de la población objeto de atención.  
</t>
    </r>
    <r>
      <rPr>
        <b/>
        <sz val="10"/>
        <color rgb="FF000000"/>
        <rFont val="Times New Roman"/>
      </rPr>
      <t>ACCION DE FORTALECIMIENTO</t>
    </r>
    <r>
      <rPr>
        <sz val="10"/>
        <color rgb="FF000000"/>
        <rFont val="Times New Roman"/>
      </rPr>
      <t>:
Se evidencia en el fortalecimiento los documentos de confidencialidad  y no divulgación de los integrantes y del lider del proceso de Gestión del Conocimiento y la Innovación. 
Para este periodo no se materializó el riesgo</t>
    </r>
  </si>
  <si>
    <r>
      <rPr>
        <b/>
        <sz val="10"/>
        <color rgb="FF000000"/>
        <rFont val="Times New Roman"/>
      </rPr>
      <t xml:space="preserve">Control 1:
</t>
    </r>
    <r>
      <rPr>
        <sz val="10"/>
        <color rgb="FF000000"/>
        <rFont val="Times New Roman"/>
      </rPr>
      <t xml:space="preserve">se evidenció la ejecución de la actividad de control, sin embargo, la evidencia proporcionada muestra debilidad, teniendo en cuenta que la evidencia presentada se limita a una muestra de solo un área específica, lo que no permite evaluar adecuadamente la efectividad del control en toda su extensión. 
</t>
    </r>
    <r>
      <rPr>
        <b/>
        <sz val="10"/>
        <color rgb="FF000000"/>
        <rFont val="Times New Roman"/>
      </rPr>
      <t xml:space="preserve">                                                                                               Acciones de fortalecimiento:
</t>
    </r>
    <r>
      <rPr>
        <sz val="10"/>
        <color rgb="FF000000"/>
        <rFont val="Times New Roman"/>
      </rPr>
      <t xml:space="preserve">se evidenció la ejecución de la actividad de acciones de fortalecimiento.         
                                                                                              Para este periodo no se materializó el riesgo                                                                                                                                               
                                                                                           </t>
    </r>
    <r>
      <rPr>
        <b/>
        <sz val="10"/>
        <color rgb="FF000000"/>
        <rFont val="Times New Roman"/>
      </rPr>
      <t>Recomendaciones</t>
    </r>
    <r>
      <rPr>
        <sz val="10"/>
        <color rgb="FF000000"/>
        <rFont val="Times New Roman"/>
      </rPr>
      <t xml:space="preserve">                                                            Extender la muestra para incluir diferentes áreas o procesos donde se aplica el control. Esto ayudará a obtener una visión más completa de su efectividad.
</t>
    </r>
  </si>
  <si>
    <t>listados de asistencia</t>
  </si>
  <si>
    <t>GESTION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</si>
  <si>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</si>
  <si>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</si>
  <si>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OBSERVACIONES OFICINA DE CONTROL INTERNO</t>
  </si>
  <si>
    <t>Debilidad en el monitoreo y seguimiento a las actividades de manipulación de equipos.</t>
  </si>
  <si>
    <t>Sustracción de equipos o partes de los equipos de tecnología por parte de los servidores públicos del IDIPRON o colaboradores de la Oficina de Tecnologías de la Información y las Comunicaciones para beneficio propio o de un tercero.</t>
  </si>
  <si>
    <t>Afectación en la disponibilidad de recursos e información  y/o servicios de la red de datos.</t>
  </si>
  <si>
    <t>Para los equipos de computo conectados a la red institucional (LAN), el Software ARANDA genera una alarma cuando se sustrae el disco duro de un equipo, enviando correo electrónico a la cuenta alarmasaranda@idipron.gov.co informando sobre la novedad presentada. En caso de que la novedad no corresponda a una situación programada por la Oficina de Tics, el responsable procede a informar al Jefe de la Oficina de Tecnologías y Comunicaciones.
El Jefe de la Oficina de Tics verifica, al menos una vez al año, que se cuente con una poliza de seguro todo riesgo daño material  que repone a la entidad los equipos sustraidos en caso de hurto, daño o pérdida.
Los técnicos encargados de llevar a cabo el mantenimiento de los equipos de cómputo, Cada vez que se realiza un mantenimiento preventivo o correctivo  aplica el formato Lista de Chequeo para mantenimiento y Soporte de Equipos Tecnológicos E-GTIC-FT-03 verificando entre otras cosas que el equipo cuente con guaya de seguridad y comprobando la configuración de hardware y software; de acuerdo con los resultados se  actualiza la hoja de vida de los equipos</t>
  </si>
  <si>
    <t>Verificar y hacer informe técnico de los equipos afectados a quien lo solicite con el fin de gestionar con la aseguradora.
Informar a la Oficina Juridica para que inicie los procedimientos para la denuncia ante las autoridades</t>
  </si>
  <si>
    <t>Realizar la revisión y ajuste del formato Lista de Chequeo para mantenimiento y Soporte de Equipos Tecnológicos E-GTIC-FT-03 incluyendo un espacio para la verificación de la instalación de la guaya de seguridad, así como ajustar la columna revisado de acuerdo con las opciones de la lista de chequeo.</t>
  </si>
  <si>
    <t>01/03/2024 a 30/04/2024</t>
  </si>
  <si>
    <t xml:space="preserve">Control No. 1: Durante el periodo evaluado no se presentó ningún evento de sustracción del disco duro que haya generado la emisión de alarmas.
Control No.2: Se verificó la existencia y vigencia de la póliza de seguridad para los equipos de cómputo y se encontró que existe una Nota de Cobertura, dentro de la cual se encuentra incluida la Póliza Todo Riesgo Daño Material, emitida por la firma Mapfre Seguros Generales de Colombia S.A, vigencia desde las 00:00 Horas del 23 de agosto de 2024 hasta las 00:00 Horas del 12 de mayo de 2025.
Control No.3: En el mes de abril y julio de 2024 se elaboraron los cronogramas de Mantenimiento Preventivo Segundo y Tercer Trimestre de 2024, los cuales se enviaron a las diferentes Sedes, Upi’s y Comedores. En dichos mantenimientos se verificó que el 100% de los equipos cuentan con guaya de seguridad, para lo cual el Ingeniero encargado de coordinar esta actividad realizó un informe consolidado parcial con la ejecución de dichos mantenimientos de acuerdo con el cronograma de trabajo, en el cual se incluye que se procedió por parte de los Técnicos con la verificación de la instalación de las guayas de seguridad en los equipos de cómputo, para lo cual se adjuntan dichos informes. </t>
  </si>
  <si>
    <t xml:space="preserve">no se materiza el riesgo </t>
  </si>
  <si>
    <t xml:space="preserve">Control 1: no se aplica control, toda vez que la situación descrita en el control, no se presentó 
control 2: se verifica la evidencia siendo consecuente con lo solicitado en el control 
control 3: se revisan en total 10 actas firmadas con las observaciones de los mantenimientos realizados en 11 upis, se verifica el cronograma y es consecuente con las actas relacionadas. 
las actas se encuentran firmadas en su totalidad, así mismo se evidencia la verificación de las guayas de seguridad. 
el formato utilizado es el GTIC-FT-05, toda vez que el GTIC-FT-03 está en solicitud de obsolescencia. se sugiere corregir el formato descrito en el 3er control para evitar confusiones en el seguimiento y reporte. 
</t>
  </si>
  <si>
    <t>Control 1: No se aportó evidencia que dé cuenta de la ejecución de la actividad de control.
Se recomienda realizar pruebas piloto con periocidad mensual, donde se pueda validar el correcto funcionamiento del software Aranda, en la detección y activación de la alarma cuando se sustraiga un disco duro de un equipo, y se realice el reporte de la novedad presentada  al correo electrónico alarmasaranda@idipron.gov.co
Control 2: Se evidenció la ejecución de la actividad de control.
Control 3: No se aportó evidencia que dé cuenta de la ejecución de la actividad de control, toda vez, que los soportes presentados se evidencia que se esta realizando los manteniemientos a las diferentes sedes del Instituto en el formato  E-GTIC-FT-005 y no la lista de chequeo definida en el formato E-GTIC-FT-003 la cual se indica en la actividad de control.
Se recomienda al proceso revisar en conjunto con la Oficina Asesora de Planeación el diseño del control definido, dado que se informa en la actividad de control el uso y apropiación del formato E-GTIC-FT-003 y en las evidencias se observa registro de soporte tecnico a traves del formato E-GTIC-FT-005. En consecuencia de lo antetior, se sugiere revisar, ajustar y /o refolmular el control 
No se reporta la realización de las acciones de fortalecimiento.
No se reporta materialización del riesgo.</t>
  </si>
  <si>
    <t>Formato Ajustado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</si>
</sst>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0"/>
      <color rgb="FF000000"/>
      <name val="Times New Roman"/>
    </font>
    <font>
      <b/>
      <u/>
      <sz val="10"/>
      <color rgb="FF000000"/>
      <name val="Times New Roman"/>
    </font>
    <font>
      <b/>
      <sz val="10"/>
      <color rgb="FF000000"/>
      <name val="Times New Roman"/>
    </font>
    <font>
      <sz val="14"/>
      <color rgb="FF000000"/>
      <name val="Times New Roman"/>
      <family val="1"/>
    </font>
    <font>
      <sz val="12"/>
      <color rgb="FF000000"/>
      <name val="Times New Roman"/>
      <family val="1"/>
    </font>
    <font>
      <sz val="10"/>
      <name val="Times New Roman"/>
      <family val="1"/>
    </font>
    <font>
      <u/>
      <sz val="10"/>
      <color rgb="FF000000"/>
      <name val="Times New Roman"/>
    </font>
    <font>
      <sz val="10"/>
      <color rgb="FF000000"/>
      <name val="Times New Roman"/>
      <family val="1"/>
      <charset val="1"/>
    </font>
    <font>
      <sz val="9"/>
      <color theme="1"/>
      <name val="Calibri"/>
      <family val="2"/>
      <scheme val="minor"/>
    </font>
    <font>
      <b/>
      <sz val="12"/>
      <color rgb="FF000000"/>
      <name val="Inherit"/>
      <charset val="1"/>
    </font>
    <font>
      <sz val="12"/>
      <color rgb="FF000000"/>
      <name val="Inherit"/>
      <charset val="1"/>
    </font>
    <font>
      <sz val="12"/>
      <color rgb="FF000000"/>
      <name val="Calibri"/>
      <family val="2"/>
    </font>
    <font>
      <u/>
      <sz val="10"/>
      <color theme="1"/>
      <name val="Times New Roman"/>
      <family val="1"/>
    </font>
    <font>
      <sz val="14"/>
      <color rgb="FFFF0000"/>
      <name val="Times New Roman"/>
      <family val="1"/>
    </font>
    <font>
      <u/>
      <sz val="14"/>
      <color theme="1"/>
      <name val="Times New Roman"/>
      <family val="1"/>
    </font>
    <font>
      <sz val="14"/>
      <color theme="1"/>
      <name val="Calibri"/>
      <family val="2"/>
      <scheme val="minor"/>
    </font>
    <font>
      <u/>
      <sz val="11"/>
      <color theme="1"/>
      <name val="Calibri"/>
      <family val="2"/>
      <scheme val="minor"/>
    </font>
    <font>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FCE4D6"/>
        <bgColor indexed="64"/>
      </patternFill>
    </fill>
    <fill>
      <patternFill patternType="solid">
        <fgColor rgb="FFE2EFDA"/>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s>
  <cellStyleXfs count="1">
    <xf numFmtId="0" fontId="0" fillId="0" borderId="0"/>
  </cellStyleXfs>
  <cellXfs count="275">
    <xf numFmtId="0" fontId="0" fillId="0" borderId="0" xfId="0"/>
    <xf numFmtId="0" fontId="3" fillId="0" borderId="0" xfId="0" applyFont="1"/>
    <xf numFmtId="0" fontId="2"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8"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0" xfId="0" applyFont="1" applyAlignment="1">
      <alignment horizontal="center"/>
    </xf>
    <xf numFmtId="0" fontId="5"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0" borderId="48" xfId="0" applyFont="1" applyBorder="1" applyAlignment="1">
      <alignment horizontal="justify" vertical="top" wrapText="1"/>
    </xf>
    <xf numFmtId="0" fontId="2" fillId="0" borderId="49" xfId="0" applyFont="1" applyBorder="1" applyAlignment="1" applyProtection="1">
      <alignment horizontal="center" vertical="center" wrapText="1"/>
      <protection locked="0"/>
    </xf>
    <xf numFmtId="1" fontId="8" fillId="0" borderId="49"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1" xfId="0" applyFont="1" applyFill="1" applyBorder="1" applyAlignment="1">
      <alignment horizontal="left" vertical="center"/>
    </xf>
    <xf numFmtId="0" fontId="2" fillId="2" borderId="39" xfId="0" applyFont="1" applyFill="1" applyBorder="1" applyAlignment="1">
      <alignment horizontal="center" vertical="center"/>
    </xf>
    <xf numFmtId="0" fontId="12" fillId="0" borderId="1" xfId="0" applyFont="1" applyBorder="1" applyAlignment="1">
      <alignment horizontal="center" vertical="center"/>
    </xf>
    <xf numFmtId="0" fontId="18" fillId="0" borderId="26" xfId="0" applyFont="1" applyBorder="1" applyAlignment="1">
      <alignment horizontal="left" vertical="center" wrapText="1"/>
    </xf>
    <xf numFmtId="0" fontId="15" fillId="2" borderId="31"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4" xfId="0" applyFont="1" applyFill="1" applyBorder="1" applyAlignment="1">
      <alignment horizontal="center" vertical="center"/>
    </xf>
    <xf numFmtId="0" fontId="18"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14"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7" xfId="0" applyFont="1" applyBorder="1" applyAlignment="1">
      <alignment horizontal="center" vertical="center" wrapText="1"/>
    </xf>
    <xf numFmtId="0" fontId="14" fillId="0" borderId="27"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7" xfId="0" applyFont="1" applyBorder="1" applyAlignment="1">
      <alignment horizontal="center" vertical="center" wrapText="1"/>
    </xf>
    <xf numFmtId="0" fontId="9"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0" borderId="8" xfId="0" applyFont="1" applyBorder="1" applyAlignment="1" applyProtection="1">
      <alignment horizontal="justify" vertical="center" wrapText="1"/>
      <protection locked="0"/>
    </xf>
    <xf numFmtId="0" fontId="14" fillId="0" borderId="10" xfId="0" applyFont="1" applyBorder="1" applyAlignment="1" applyProtection="1">
      <alignment horizontal="justify" vertical="center" wrapText="1"/>
      <protection locked="0"/>
    </xf>
    <xf numFmtId="0" fontId="14" fillId="0" borderId="47" xfId="0" applyFont="1" applyBorder="1" applyAlignment="1" applyProtection="1">
      <alignment horizontal="justify" vertical="center" wrapText="1"/>
      <protection locked="0"/>
    </xf>
    <xf numFmtId="14" fontId="3" fillId="0" borderId="21"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5"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3" fillId="0" borderId="21" xfId="0" applyFont="1" applyBorder="1" applyAlignment="1" applyProtection="1">
      <alignment horizontal="justify" vertical="center" wrapText="1"/>
      <protection locked="0"/>
    </xf>
    <xf numFmtId="0" fontId="13" fillId="0" borderId="42"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14" fillId="0" borderId="43"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7" xfId="0" applyFont="1" applyFill="1" applyBorder="1" applyAlignment="1">
      <alignment horizontal="center" vertical="center"/>
    </xf>
    <xf numFmtId="0" fontId="15" fillId="0" borderId="1"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0"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3" borderId="37" xfId="0" applyFont="1" applyFill="1" applyBorder="1" applyAlignment="1">
      <alignment horizontal="center" vertical="center"/>
    </xf>
    <xf numFmtId="0" fontId="2" fillId="3" borderId="0" xfId="0" applyFont="1" applyFill="1" applyAlignment="1">
      <alignment horizontal="center" vertical="center"/>
    </xf>
    <xf numFmtId="0" fontId="2" fillId="3" borderId="39" xfId="0" applyFont="1" applyFill="1" applyBorder="1" applyAlignment="1">
      <alignment horizontal="center" vertical="center"/>
    </xf>
    <xf numFmtId="0" fontId="14" fillId="0" borderId="27" xfId="0" applyFont="1" applyBorder="1" applyAlignment="1" applyProtection="1">
      <alignment horizontal="justify" vertical="center" wrapText="1"/>
      <protection locked="0"/>
    </xf>
    <xf numFmtId="0" fontId="14" fillId="0" borderId="45" xfId="0" applyFont="1" applyBorder="1" applyAlignment="1" applyProtection="1">
      <alignment horizontal="justify" vertical="center"/>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1" xfId="0" applyFont="1" applyBorder="1" applyAlignment="1" applyProtection="1">
      <alignment horizontal="center"/>
      <protection locked="0"/>
    </xf>
    <xf numFmtId="0" fontId="17" fillId="0" borderId="1"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49" fontId="18" fillId="0" borderId="45" xfId="0" applyNumberFormat="1" applyFont="1" applyBorder="1" applyAlignment="1">
      <alignment horizontal="left" vertical="center" wrapText="1"/>
    </xf>
    <xf numFmtId="49" fontId="17" fillId="0" borderId="59" xfId="0" applyNumberFormat="1" applyFont="1" applyBorder="1" applyAlignment="1">
      <alignment horizontal="left" vertical="center" wrapText="1"/>
    </xf>
    <xf numFmtId="49" fontId="17" fillId="0" borderId="27" xfId="0" applyNumberFormat="1"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21" fillId="2" borderId="31"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13" fillId="0" borderId="21" xfId="0" applyFont="1" applyBorder="1" applyAlignment="1" applyProtection="1">
      <alignment horizontal="center" vertical="center" wrapText="1"/>
      <protection locked="0"/>
    </xf>
    <xf numFmtId="0" fontId="23" fillId="0" borderId="1" xfId="0" applyFont="1" applyBorder="1" applyAlignment="1" applyProtection="1">
      <alignment horizontal="justify" vertical="center" wrapText="1"/>
      <protection locked="0"/>
    </xf>
    <xf numFmtId="0" fontId="3" fillId="0" borderId="27" xfId="0" applyFont="1" applyBorder="1" applyAlignment="1" applyProtection="1">
      <alignment horizontal="justify" vertical="center" wrapText="1"/>
      <protection locked="0"/>
    </xf>
    <xf numFmtId="0" fontId="23" fillId="0" borderId="8" xfId="0" applyFont="1" applyBorder="1" applyAlignment="1" applyProtection="1">
      <alignment horizontal="justify" vertical="center" wrapText="1"/>
      <protection locked="0"/>
    </xf>
    <xf numFmtId="0" fontId="23" fillId="0" borderId="27" xfId="0" applyFont="1" applyBorder="1" applyAlignment="1" applyProtection="1">
      <alignment horizontal="center" vertical="center" wrapText="1"/>
      <protection locked="0"/>
    </xf>
    <xf numFmtId="14" fontId="17" fillId="0" borderId="24" xfId="0" applyNumberFormat="1" applyFont="1" applyBorder="1" applyAlignment="1">
      <alignment horizontal="center" vertical="center"/>
    </xf>
    <xf numFmtId="0" fontId="17" fillId="0" borderId="8" xfId="0" applyFont="1" applyBorder="1" applyAlignment="1">
      <alignment horizontal="center" vertical="center" wrapText="1"/>
    </xf>
    <xf numFmtId="0" fontId="17" fillId="0" borderId="27" xfId="0" applyFont="1" applyBorder="1" applyAlignment="1">
      <alignment horizontal="center" vertical="center" wrapText="1"/>
    </xf>
    <xf numFmtId="0" fontId="18" fillId="0" borderId="27" xfId="0" applyFont="1" applyBorder="1" applyAlignment="1">
      <alignment vertical="center" wrapText="1"/>
    </xf>
    <xf numFmtId="0" fontId="3" fillId="0" borderId="45" xfId="0" applyFont="1" applyBorder="1" applyAlignment="1" applyProtection="1">
      <alignment horizontal="justify" vertical="center" wrapText="1"/>
      <protection locked="0"/>
    </xf>
    <xf numFmtId="0" fontId="23" fillId="0" borderId="10" xfId="0" applyFont="1" applyBorder="1" applyAlignment="1" applyProtection="1">
      <alignment horizontal="justify" vertical="center" wrapText="1"/>
      <protection locked="0"/>
    </xf>
    <xf numFmtId="0" fontId="23" fillId="0" borderId="45" xfId="0" applyFont="1" applyBorder="1" applyAlignment="1" applyProtection="1">
      <alignment horizontal="center" vertical="center" wrapText="1"/>
      <protection locked="0"/>
    </xf>
    <xf numFmtId="0" fontId="17" fillId="0" borderId="23" xfId="0" applyFont="1" applyBorder="1" applyAlignment="1">
      <alignment horizontal="center" vertical="center"/>
    </xf>
    <xf numFmtId="0" fontId="17" fillId="0" borderId="1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59" xfId="0" applyFont="1" applyBorder="1" applyAlignment="1">
      <alignment vertical="center" wrapText="1"/>
    </xf>
    <xf numFmtId="0" fontId="18" fillId="0" borderId="60" xfId="0" applyFont="1" applyBorder="1" applyAlignment="1">
      <alignment vertical="center" wrapText="1"/>
    </xf>
    <xf numFmtId="0" fontId="17" fillId="0" borderId="61" xfId="0" applyFont="1" applyBorder="1" applyAlignment="1">
      <alignment vertical="center" wrapText="1"/>
    </xf>
    <xf numFmtId="0" fontId="18" fillId="0" borderId="62" xfId="0" applyFont="1" applyBorder="1" applyAlignment="1">
      <alignment vertical="center" wrapText="1"/>
    </xf>
    <xf numFmtId="0" fontId="3" fillId="0" borderId="27" xfId="0" applyFont="1" applyBorder="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17" fillId="0" borderId="63" xfId="0" applyFont="1" applyBorder="1" applyAlignment="1">
      <alignment vertical="center" wrapText="1"/>
    </xf>
    <xf numFmtId="0" fontId="13" fillId="0" borderId="42" xfId="0" applyFont="1" applyBorder="1" applyAlignment="1" applyProtection="1">
      <alignment horizontal="center" vertical="center" wrapText="1"/>
      <protection locked="0"/>
    </xf>
    <xf numFmtId="0" fontId="23" fillId="0" borderId="43" xfId="0" applyFont="1" applyBorder="1" applyAlignment="1" applyProtection="1">
      <alignment horizontal="justify" vertical="center" wrapText="1"/>
      <protection locked="0"/>
    </xf>
    <xf numFmtId="0" fontId="3" fillId="0" borderId="51" xfId="0" applyFont="1" applyBorder="1" applyAlignment="1" applyProtection="1">
      <alignment horizontal="center" vertical="center"/>
      <protection locked="0"/>
    </xf>
    <xf numFmtId="0" fontId="23" fillId="0" borderId="47" xfId="0" applyFont="1" applyBorder="1" applyAlignment="1" applyProtection="1">
      <alignment horizontal="justify" vertical="center" wrapText="1"/>
      <protection locked="0"/>
    </xf>
    <xf numFmtId="0" fontId="3" fillId="0" borderId="51" xfId="0" applyFont="1" applyBorder="1" applyAlignment="1" applyProtection="1">
      <alignment horizontal="center" vertical="center" wrapText="1"/>
      <protection locked="0"/>
    </xf>
    <xf numFmtId="0" fontId="17" fillId="0" borderId="64" xfId="0" applyFont="1" applyBorder="1" applyAlignment="1">
      <alignment horizontal="center" vertical="center"/>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42" xfId="0" applyFont="1" applyBorder="1" applyAlignment="1" applyProtection="1">
      <alignment horizontal="center" vertical="center"/>
      <protection locked="0"/>
    </xf>
    <xf numFmtId="0" fontId="25" fillId="0" borderId="67" xfId="0" applyFont="1" applyBorder="1" applyAlignment="1">
      <alignment vertical="center" wrapText="1"/>
    </xf>
    <xf numFmtId="0" fontId="26" fillId="0" borderId="0" xfId="0" applyFont="1" applyAlignment="1">
      <alignment wrapText="1"/>
    </xf>
    <xf numFmtId="0" fontId="27" fillId="9" borderId="0" xfId="0" applyFont="1" applyFill="1" applyAlignment="1">
      <alignment wrapText="1"/>
    </xf>
    <xf numFmtId="0" fontId="28" fillId="9" borderId="0" xfId="0" applyFont="1" applyFill="1" applyAlignment="1">
      <alignmen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pplyProtection="1">
      <alignment horizontal="center" vertical="center" wrapText="1"/>
      <protection locked="0"/>
    </xf>
    <xf numFmtId="0" fontId="8" fillId="10" borderId="27" xfId="0" applyFont="1" applyFill="1" applyBorder="1" applyAlignment="1" applyProtection="1">
      <alignment horizontal="justify" vertical="center" wrapText="1"/>
      <protection locked="0"/>
    </xf>
    <xf numFmtId="0" fontId="14" fillId="0" borderId="8"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5" fillId="0" borderId="1" xfId="0" applyFont="1" applyBorder="1" applyAlignment="1" applyProtection="1">
      <alignment horizontal="justify" vertical="center"/>
      <protection locked="0"/>
    </xf>
    <xf numFmtId="0" fontId="8" fillId="10" borderId="45" xfId="0" applyFont="1" applyFill="1" applyBorder="1" applyAlignment="1" applyProtection="1">
      <alignment horizontal="justify" vertical="center"/>
      <protection locked="0"/>
    </xf>
    <xf numFmtId="0" fontId="14" fillId="0" borderId="10"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0" xfId="0" applyFont="1" applyBorder="1" applyAlignment="1" applyProtection="1">
      <alignment horizontal="left" vertical="center" wrapText="1"/>
      <protection locked="0"/>
    </xf>
    <xf numFmtId="0" fontId="3" fillId="11" borderId="27" xfId="0" applyFont="1" applyFill="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5" fillId="0" borderId="43" xfId="0" applyFont="1" applyBorder="1" applyAlignment="1" applyProtection="1">
      <alignment horizontal="justify" vertical="center"/>
      <protection locked="0"/>
    </xf>
    <xf numFmtId="0" fontId="3" fillId="11" borderId="51" xfId="0" applyFont="1" applyFill="1" applyBorder="1" applyAlignment="1" applyProtection="1">
      <alignment horizontal="center" vertical="center"/>
      <protection locked="0"/>
    </xf>
    <xf numFmtId="0" fontId="14" fillId="0" borderId="47" xfId="0" applyFont="1" applyBorder="1" applyAlignment="1" applyProtection="1">
      <alignment horizontal="center" vertical="center" wrapText="1"/>
      <protection locked="0"/>
    </xf>
    <xf numFmtId="0" fontId="3" fillId="0" borderId="43"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3" fillId="0" borderId="42" xfId="0" applyFont="1" applyBorder="1" applyAlignment="1" applyProtection="1">
      <alignment horizontal="center" vertical="center" wrapText="1"/>
      <protection locked="0"/>
    </xf>
    <xf numFmtId="0" fontId="3" fillId="0" borderId="44" xfId="0" applyFont="1" applyBorder="1" applyAlignment="1" applyProtection="1">
      <alignment horizontal="left" vertical="center" wrapText="1"/>
      <protection locked="0"/>
    </xf>
    <xf numFmtId="0" fontId="2" fillId="3" borderId="45" xfId="0" applyFont="1" applyFill="1" applyBorder="1" applyAlignment="1">
      <alignment horizontal="center" vertical="center" wrapText="1"/>
    </xf>
    <xf numFmtId="0" fontId="21" fillId="0" borderId="1" xfId="0" applyFont="1" applyBorder="1" applyAlignment="1" applyProtection="1">
      <alignment horizontal="justify" vertical="center" wrapText="1"/>
      <protection locked="0"/>
    </xf>
    <xf numFmtId="14" fontId="14" fillId="0" borderId="27"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0" borderId="69" xfId="0" applyFont="1" applyBorder="1" applyAlignment="1">
      <alignment horizontal="left" vertical="center" wrapText="1" indent="2"/>
    </xf>
    <xf numFmtId="0" fontId="21" fillId="0" borderId="1" xfId="0" applyFont="1" applyBorder="1" applyAlignment="1" applyProtection="1">
      <alignment horizontal="justify" vertical="center"/>
      <protection locked="0"/>
    </xf>
    <xf numFmtId="0" fontId="30" fillId="0" borderId="68" xfId="0" applyFont="1" applyBorder="1" applyAlignment="1" applyProtection="1">
      <alignment horizontal="center" vertical="center"/>
      <protection locked="0"/>
    </xf>
    <xf numFmtId="0" fontId="17" fillId="0" borderId="69" xfId="0" applyFont="1" applyBorder="1" applyAlignment="1">
      <alignment horizontal="left" vertical="center" wrapText="1" indent="2"/>
    </xf>
    <xf numFmtId="0" fontId="21" fillId="0" borderId="43" xfId="0" applyFont="1" applyBorder="1" applyAlignment="1" applyProtection="1">
      <alignment horizontal="justify" vertical="center"/>
      <protection locked="0"/>
    </xf>
    <xf numFmtId="0" fontId="3" fillId="0" borderId="43" xfId="0" applyFont="1" applyBorder="1" applyAlignment="1" applyProtection="1">
      <alignment horizontal="center" vertical="center" wrapText="1"/>
      <protection locked="0"/>
    </xf>
    <xf numFmtId="0" fontId="30" fillId="0" borderId="70" xfId="0" applyFont="1" applyBorder="1" applyAlignment="1" applyProtection="1">
      <alignment horizontal="center" vertical="center"/>
      <protection locked="0"/>
    </xf>
    <xf numFmtId="0" fontId="3" fillId="0" borderId="0" xfId="0" applyFont="1" applyAlignment="1">
      <alignment horizontal="left"/>
    </xf>
    <xf numFmtId="0" fontId="14" fillId="2" borderId="31"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3" borderId="23" xfId="0" applyFont="1" applyFill="1" applyBorder="1" applyAlignment="1">
      <alignment horizontal="left" vertical="center" wrapText="1"/>
    </xf>
    <xf numFmtId="0" fontId="15" fillId="0" borderId="27" xfId="0" applyFont="1" applyBorder="1" applyAlignment="1" applyProtection="1">
      <alignment horizontal="center" vertical="center" wrapText="1"/>
      <protection locked="0"/>
    </xf>
    <xf numFmtId="14" fontId="21" fillId="0" borderId="8" xfId="0" applyNumberFormat="1" applyFont="1" applyBorder="1" applyAlignment="1" applyProtection="1">
      <alignment horizontal="justify" vertical="center" wrapText="1"/>
      <protection locked="0"/>
    </xf>
    <xf numFmtId="0" fontId="21" fillId="0" borderId="8" xfId="0" applyFont="1" applyBorder="1" applyAlignment="1" applyProtection="1">
      <alignment horizontal="left" vertical="center" wrapText="1"/>
      <protection locked="0"/>
    </xf>
    <xf numFmtId="0" fontId="21" fillId="0" borderId="8"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21" fillId="0" borderId="21" xfId="0" applyFont="1" applyBorder="1" applyAlignment="1" applyProtection="1">
      <alignment horizontal="left" vertical="center" wrapText="1"/>
      <protection locked="0"/>
    </xf>
    <xf numFmtId="0" fontId="30" fillId="0" borderId="0" xfId="0" applyFont="1"/>
    <xf numFmtId="0" fontId="15" fillId="0" borderId="45" xfId="0" applyFont="1" applyBorder="1" applyAlignment="1" applyProtection="1">
      <alignment horizontal="center" vertical="center" wrapText="1"/>
      <protection locked="0"/>
    </xf>
    <xf numFmtId="0" fontId="21" fillId="0" borderId="10" xfId="0" applyFont="1" applyBorder="1" applyAlignment="1" applyProtection="1">
      <alignment horizontal="justify" vertical="center" wrapText="1"/>
      <protection locked="0"/>
    </xf>
    <xf numFmtId="0" fontId="21" fillId="0" borderId="10" xfId="0" applyFont="1" applyBorder="1" applyAlignment="1" applyProtection="1">
      <alignment horizontal="left" vertical="center" wrapText="1"/>
      <protection locked="0"/>
    </xf>
    <xf numFmtId="0" fontId="21" fillId="0" borderId="10"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2" fillId="0" borderId="21" xfId="0" applyFont="1" applyBorder="1" applyAlignment="1" applyProtection="1">
      <alignment horizontal="left" vertical="center"/>
      <protection locked="0"/>
    </xf>
    <xf numFmtId="0" fontId="21" fillId="0" borderId="47" xfId="0" applyFont="1" applyBorder="1" applyAlignment="1" applyProtection="1">
      <alignment horizontal="justify" vertical="center" wrapText="1"/>
      <protection locked="0"/>
    </xf>
    <xf numFmtId="0" fontId="21" fillId="0" borderId="47" xfId="0" applyFont="1" applyBorder="1" applyAlignment="1" applyProtection="1">
      <alignment horizontal="left" vertical="center" wrapText="1"/>
      <protection locked="0"/>
    </xf>
    <xf numFmtId="0" fontId="21" fillId="0" borderId="47" xfId="0" applyFont="1" applyBorder="1" applyAlignment="1" applyProtection="1">
      <alignment horizontal="center" vertical="center" wrapText="1"/>
      <protection locked="0"/>
    </xf>
    <xf numFmtId="0" fontId="31" fillId="0" borderId="47" xfId="0" applyFont="1" applyBorder="1" applyAlignment="1" applyProtection="1">
      <alignment horizontal="center" vertical="center" wrapText="1"/>
      <protection locked="0"/>
    </xf>
    <xf numFmtId="0" fontId="32" fillId="0" borderId="42" xfId="0" applyFont="1" applyBorder="1" applyAlignment="1" applyProtection="1">
      <alignment horizontal="left" vertical="center"/>
      <protection locked="0"/>
    </xf>
    <xf numFmtId="0" fontId="0" fillId="0" borderId="0" xfId="0" applyAlignment="1">
      <alignment horizontal="left"/>
    </xf>
    <xf numFmtId="0" fontId="33" fillId="0" borderId="0" xfId="0" applyFont="1" applyAlignment="1">
      <alignment horizontal="left"/>
    </xf>
    <xf numFmtId="0" fontId="34" fillId="0" borderId="0" xfId="0" applyFont="1" applyAlignment="1">
      <alignment horizontal="left"/>
    </xf>
  </cellXfs>
  <cellStyles count="1">
    <cellStyle name="Normal" xfId="0" builtinId="0"/>
  </cellStyles>
  <dxfs count="42">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478338</xdr:colOff>
      <xdr:row>0</xdr:row>
      <xdr:rowOff>39318</xdr:rowOff>
    </xdr:from>
    <xdr:to>
      <xdr:col>0</xdr:col>
      <xdr:colOff>1200150</xdr:colOff>
      <xdr:row>3</xdr:row>
      <xdr:rowOff>193045</xdr:rowOff>
    </xdr:to>
    <xdr:pic>
      <xdr:nvPicPr>
        <xdr:cNvPr id="4" name="Imagen 16">
          <a:extLst>
            <a:ext uri="{FF2B5EF4-FFF2-40B4-BE49-F238E27FC236}">
              <a16:creationId xmlns:a16="http://schemas.microsoft.com/office/drawing/2014/main" id="{FA1E06C5-338C-4BC0-8D9C-0021A97731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338" y="39318"/>
          <a:ext cx="721812" cy="763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487863</xdr:colOff>
      <xdr:row>0</xdr:row>
      <xdr:rowOff>48843</xdr:rowOff>
    </xdr:from>
    <xdr:to>
      <xdr:col>0</xdr:col>
      <xdr:colOff>1162050</xdr:colOff>
      <xdr:row>3</xdr:row>
      <xdr:rowOff>180975</xdr:rowOff>
    </xdr:to>
    <xdr:pic>
      <xdr:nvPicPr>
        <xdr:cNvPr id="2" name="Imagen 16">
          <a:extLst>
            <a:ext uri="{FF2B5EF4-FFF2-40B4-BE49-F238E27FC236}">
              <a16:creationId xmlns:a16="http://schemas.microsoft.com/office/drawing/2014/main" id="{4B0E9534-0FE6-4391-9663-D1EE6C0FF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863" y="48843"/>
          <a:ext cx="674187" cy="741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649787</xdr:colOff>
      <xdr:row>0</xdr:row>
      <xdr:rowOff>67893</xdr:rowOff>
    </xdr:from>
    <xdr:to>
      <xdr:col>0</xdr:col>
      <xdr:colOff>1343025</xdr:colOff>
      <xdr:row>3</xdr:row>
      <xdr:rowOff>186426</xdr:rowOff>
    </xdr:to>
    <xdr:pic>
      <xdr:nvPicPr>
        <xdr:cNvPr id="2" name="Imagen 16">
          <a:extLst>
            <a:ext uri="{FF2B5EF4-FFF2-40B4-BE49-F238E27FC236}">
              <a16:creationId xmlns:a16="http://schemas.microsoft.com/office/drawing/2014/main" id="{C9055C31-C3F2-4DC5-9B91-277A094E4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787" y="67893"/>
          <a:ext cx="693238" cy="728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434794</xdr:colOff>
      <xdr:row>0</xdr:row>
      <xdr:rowOff>140010</xdr:rowOff>
    </xdr:from>
    <xdr:to>
      <xdr:col>0</xdr:col>
      <xdr:colOff>1360714</xdr:colOff>
      <xdr:row>3</xdr:row>
      <xdr:rowOff>276887</xdr:rowOff>
    </xdr:to>
    <xdr:pic>
      <xdr:nvPicPr>
        <xdr:cNvPr id="2" name="Imagen 16">
          <a:extLst>
            <a:ext uri="{FF2B5EF4-FFF2-40B4-BE49-F238E27FC236}">
              <a16:creationId xmlns:a16="http://schemas.microsoft.com/office/drawing/2014/main" id="{565B905F-6301-49F4-8B62-1C0EC555F3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794" y="140010"/>
          <a:ext cx="925920" cy="1157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anp.pinzon\Desktop\Control%20Interno\2024\Mapa%20de%20Riesgos\Seguimiento\Corrupci&#243;n\2%20Seguimiento%20Corrupci&#243;n\Mapa%20de%20Riesgos%20de%20Corrupci&#243;n%202024%20Comunicaciones%20Estrat&#233;gicas%202do%20monitoreo.xlsx" TargetMode="External"/><Relationship Id="rId1" Type="http://schemas.openxmlformats.org/officeDocument/2006/relationships/externalLinkPath" Target="Mapa%20de%20Riesgos%20de%20Corrupci&#243;n%202024%20Comunicaciones%20Estrat&#233;gicas%202do%20monitore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243;n%202024%20-%20Seguimiento%202do%20cuatrimestre%20SC%20septiembre%209%20de%202024.xlsx" TargetMode="External"/><Relationship Id="rId1" Type="http://schemas.openxmlformats.org/officeDocument/2006/relationships/externalLinkPath" Target="/Users/jeanp.pinzon/Downloads/Mapa%20de%20Riesgos%20de%20Corrupci&#243;n%202024%20-%20Seguimiento%202do%20cuatrimestre%20SC%20septiembre%209%20de%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243;n%20%202024%20-%20Gesti&#243;n%20del%20Conocimiento%202do%20monitoreo.xlsx" TargetMode="External"/><Relationship Id="rId1" Type="http://schemas.openxmlformats.org/officeDocument/2006/relationships/externalLinkPath" Target="/Users/jeanp.pinzon/Downloads/Mapa%20de%20Riesgos%20de%20Corrupci&#243;n%20%202024%20-%20Gesti&#243;n%20del%20Conocimiento%202do%20monitore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Gestion%20de%20Tics%202do%20monitoreo.xlsx" TargetMode="External"/><Relationship Id="rId1" Type="http://schemas.openxmlformats.org/officeDocument/2006/relationships/externalLinkPath" Target="/Users/jeanp.pinzon/Downloads/Mapa%20de%20Riesgos%20de%20Corrupcion%202024%20-Gestion%20de%20Tics%202do%20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Willington Granados Herrera" id="{A919F216-8AB8-4E38-93C7-9966C678533D}" userId="S::willington.granados@idipron.gov.co::31b240b4-d49a-4bf7-b038-72480c7a6c4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 dT="2023-03-31T13:47:18.02" personId="{A919F216-8AB8-4E38-93C7-9966C678533D}" id="{479A2728-C71E-43B6-8D7E-F8D1EE653CEE}">
    <text>Se toma como referencia la situación de robo de discos duros presentada en el año 2019</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8"/>
  <sheetViews>
    <sheetView workbookViewId="0">
      <selection activeCell="I17" sqref="I17"/>
    </sheetView>
  </sheetViews>
  <sheetFormatPr baseColWidth="10" defaultColWidth="11.42578125" defaultRowHeight="15"/>
  <cols>
    <col min="1" max="1" width="30.7109375" customWidth="1"/>
    <col min="2" max="2" width="23" customWidth="1"/>
    <col min="4" max="4" width="31" bestFit="1" customWidth="1"/>
    <col min="9" max="9" width="68.5703125" customWidth="1"/>
    <col min="10" max="12" width="17.140625" customWidth="1"/>
  </cols>
  <sheetData>
    <row r="2" spans="1:12" ht="15.75">
      <c r="A2" t="s">
        <v>0</v>
      </c>
      <c r="B2" t="s">
        <v>1</v>
      </c>
      <c r="D2" t="s">
        <v>2</v>
      </c>
      <c r="I2" s="5" t="s">
        <v>3</v>
      </c>
      <c r="J2" t="s">
        <v>4</v>
      </c>
      <c r="K2" t="s">
        <v>5</v>
      </c>
    </row>
    <row r="3" spans="1:12" ht="31.5">
      <c r="A3" t="s">
        <v>6</v>
      </c>
      <c r="B3" t="s">
        <v>7</v>
      </c>
      <c r="D3" t="s">
        <v>8</v>
      </c>
      <c r="E3" t="s">
        <v>7</v>
      </c>
      <c r="I3" s="8" t="s">
        <v>9</v>
      </c>
      <c r="J3" t="s">
        <v>10</v>
      </c>
      <c r="K3" t="s">
        <v>11</v>
      </c>
    </row>
    <row r="4" spans="1:12" ht="31.5">
      <c r="A4" t="s">
        <v>12</v>
      </c>
      <c r="B4" t="s">
        <v>13</v>
      </c>
      <c r="D4" t="s">
        <v>14</v>
      </c>
      <c r="E4" t="s">
        <v>15</v>
      </c>
      <c r="I4" s="11" t="s">
        <v>16</v>
      </c>
      <c r="J4" t="s">
        <v>17</v>
      </c>
      <c r="K4" t="s">
        <v>18</v>
      </c>
    </row>
    <row r="5" spans="1:12" ht="63">
      <c r="A5" t="s">
        <v>19</v>
      </c>
      <c r="B5" t="s">
        <v>20</v>
      </c>
      <c r="D5" t="s">
        <v>21</v>
      </c>
      <c r="E5" t="s">
        <v>22</v>
      </c>
      <c r="I5" s="8" t="s">
        <v>23</v>
      </c>
      <c r="J5" t="s">
        <v>24</v>
      </c>
      <c r="K5" t="s">
        <v>25</v>
      </c>
      <c r="L5" t="s">
        <v>26</v>
      </c>
    </row>
    <row r="6" spans="1:12" ht="31.5">
      <c r="A6" t="s">
        <v>27</v>
      </c>
      <c r="D6" t="s">
        <v>28</v>
      </c>
      <c r="E6" t="s">
        <v>7</v>
      </c>
      <c r="I6" s="8" t="s">
        <v>29</v>
      </c>
      <c r="J6" t="s">
        <v>30</v>
      </c>
      <c r="K6" t="s">
        <v>31</v>
      </c>
    </row>
    <row r="7" spans="1:12" ht="47.25">
      <c r="A7" t="s">
        <v>32</v>
      </c>
      <c r="D7" t="s">
        <v>33</v>
      </c>
      <c r="E7" t="s">
        <v>15</v>
      </c>
      <c r="I7" s="8" t="s">
        <v>34</v>
      </c>
      <c r="J7" s="14" t="s">
        <v>35</v>
      </c>
      <c r="K7" s="14" t="s">
        <v>36</v>
      </c>
    </row>
    <row r="8" spans="1:12" ht="31.5">
      <c r="D8" t="s">
        <v>37</v>
      </c>
      <c r="E8" t="s">
        <v>22</v>
      </c>
      <c r="I8" s="13" t="s">
        <v>38</v>
      </c>
      <c r="J8" t="s">
        <v>39</v>
      </c>
      <c r="K8" t="s">
        <v>40</v>
      </c>
      <c r="L8" t="s">
        <v>41</v>
      </c>
    </row>
    <row r="9" spans="1:12">
      <c r="A9" t="s">
        <v>42</v>
      </c>
      <c r="D9" t="s">
        <v>43</v>
      </c>
      <c r="E9" t="s">
        <v>7</v>
      </c>
    </row>
    <row r="10" spans="1:12">
      <c r="D10" t="s">
        <v>44</v>
      </c>
      <c r="E10" t="s">
        <v>15</v>
      </c>
    </row>
    <row r="11" spans="1:12">
      <c r="A11" t="s">
        <v>45</v>
      </c>
      <c r="D11" t="s">
        <v>46</v>
      </c>
      <c r="E11" t="s">
        <v>22</v>
      </c>
    </row>
    <row r="12" spans="1:12">
      <c r="A12" t="s">
        <v>47</v>
      </c>
      <c r="D12" t="s">
        <v>48</v>
      </c>
      <c r="E12" t="s">
        <v>15</v>
      </c>
    </row>
    <row r="13" spans="1:12">
      <c r="D13" t="s">
        <v>49</v>
      </c>
      <c r="E13" t="s">
        <v>15</v>
      </c>
      <c r="I13" t="s">
        <v>50</v>
      </c>
    </row>
    <row r="14" spans="1:12">
      <c r="D14" t="s">
        <v>51</v>
      </c>
      <c r="E14" t="s">
        <v>22</v>
      </c>
      <c r="I14" t="s">
        <v>52</v>
      </c>
    </row>
    <row r="15" spans="1:12">
      <c r="D15" t="s">
        <v>53</v>
      </c>
      <c r="E15" t="s">
        <v>15</v>
      </c>
      <c r="I15" t="s">
        <v>54</v>
      </c>
    </row>
    <row r="16" spans="1:12">
      <c r="A16" t="s">
        <v>55</v>
      </c>
      <c r="D16" t="s">
        <v>56</v>
      </c>
      <c r="E16" t="s">
        <v>15</v>
      </c>
      <c r="I16" t="s">
        <v>57</v>
      </c>
    </row>
    <row r="17" spans="1:5">
      <c r="A17" t="s">
        <v>58</v>
      </c>
      <c r="D17" t="s">
        <v>59</v>
      </c>
      <c r="E17" t="s">
        <v>22</v>
      </c>
    </row>
    <row r="18" spans="1:5">
      <c r="A18"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2"/>
  <sheetViews>
    <sheetView showGridLines="0" tabSelected="1" view="pageBreakPreview" topLeftCell="A5" zoomScale="77" zoomScaleNormal="50" zoomScaleSheetLayoutView="77" workbookViewId="0">
      <selection activeCell="A16" sqref="A16:A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hidden="1" customWidth="1"/>
    <col min="11" max="11" width="24.5703125" hidden="1" customWidth="1"/>
    <col min="12" max="12" width="0"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95"/>
      <c r="B1" s="57" t="s">
        <v>61</v>
      </c>
      <c r="C1" s="58"/>
      <c r="D1" s="58"/>
      <c r="E1" s="58"/>
      <c r="F1" s="58"/>
      <c r="G1" s="58"/>
      <c r="H1" s="58"/>
      <c r="I1" s="58"/>
      <c r="J1" s="58"/>
      <c r="K1" s="58"/>
      <c r="L1" s="58"/>
      <c r="M1" s="58"/>
      <c r="N1" s="58"/>
      <c r="O1" s="58"/>
      <c r="P1" s="58"/>
      <c r="Q1" s="58"/>
      <c r="R1" s="58"/>
      <c r="S1" s="58"/>
      <c r="T1" s="58"/>
      <c r="U1" s="58"/>
      <c r="V1" s="58"/>
      <c r="W1" s="58"/>
      <c r="X1" s="58"/>
      <c r="Y1" s="58"/>
      <c r="Z1" s="58"/>
      <c r="AA1" s="58"/>
      <c r="AB1" s="58"/>
      <c r="AC1" s="59"/>
      <c r="AD1" s="55" t="s">
        <v>62</v>
      </c>
      <c r="AE1" s="56"/>
      <c r="AF1" s="56"/>
      <c r="AG1" s="45" t="s">
        <v>63</v>
      </c>
      <c r="AH1" s="1"/>
      <c r="AI1" s="1"/>
      <c r="AJ1" s="1"/>
    </row>
    <row r="2" spans="1:36" ht="27" customHeight="1" thickBot="1">
      <c r="A2" s="95"/>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2"/>
      <c r="AD2" s="55" t="s">
        <v>64</v>
      </c>
      <c r="AE2" s="56"/>
      <c r="AF2" s="56"/>
      <c r="AG2" s="46" t="s">
        <v>65</v>
      </c>
      <c r="AH2" s="1"/>
      <c r="AI2" s="1"/>
      <c r="AJ2" s="1"/>
    </row>
    <row r="3" spans="1:36" ht="27" customHeight="1">
      <c r="A3" s="95"/>
      <c r="B3" s="57"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9"/>
      <c r="AD3" s="55" t="s">
        <v>67</v>
      </c>
      <c r="AE3" s="56"/>
      <c r="AF3" s="56"/>
      <c r="AG3" s="45" t="s">
        <v>68</v>
      </c>
      <c r="AH3" s="1"/>
      <c r="AI3" s="1"/>
      <c r="AJ3" s="1"/>
    </row>
    <row r="4" spans="1:36" ht="27" customHeight="1" thickBot="1">
      <c r="A4" s="9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2"/>
      <c r="AD4" s="55" t="s">
        <v>69</v>
      </c>
      <c r="AE4" s="56"/>
      <c r="AF4" s="56"/>
      <c r="AG4" s="47">
        <v>44838</v>
      </c>
      <c r="AH4" s="1"/>
      <c r="AI4" s="1"/>
      <c r="AJ4" s="1"/>
    </row>
    <row r="5" spans="1:36" ht="27" customHeight="1"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c r="A6" s="48" t="s">
        <v>70</v>
      </c>
      <c r="B6" s="96" t="s">
        <v>61</v>
      </c>
      <c r="C6" s="97"/>
      <c r="D6" s="97"/>
      <c r="E6" s="97"/>
      <c r="F6" s="97"/>
      <c r="G6" s="97"/>
      <c r="H6" s="98"/>
      <c r="I6" s="16"/>
      <c r="J6" s="22"/>
      <c r="K6" s="25" t="s">
        <v>71</v>
      </c>
      <c r="L6" s="24"/>
      <c r="M6" s="72">
        <v>45321</v>
      </c>
      <c r="N6" s="73"/>
      <c r="O6" s="16"/>
      <c r="P6" s="16"/>
      <c r="Q6" s="16"/>
      <c r="R6" s="16"/>
      <c r="S6" s="16"/>
      <c r="T6" s="16"/>
      <c r="U6" s="16"/>
      <c r="V6" s="16"/>
      <c r="W6" s="16"/>
      <c r="X6" s="16"/>
      <c r="Y6" s="16"/>
      <c r="Z6" s="16"/>
      <c r="AA6" s="16"/>
      <c r="AB6" s="16"/>
      <c r="AC6" s="17"/>
      <c r="AD6" s="16"/>
      <c r="AE6" s="1"/>
      <c r="AF6" s="1"/>
      <c r="AG6" s="1"/>
      <c r="AH6" s="1"/>
      <c r="AI6" s="1"/>
      <c r="AJ6" s="1"/>
    </row>
    <row r="7" spans="1:36" ht="27" customHeight="1"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c r="A8" s="48" t="s">
        <v>72</v>
      </c>
      <c r="B8" s="52" t="s">
        <v>73</v>
      </c>
      <c r="C8" s="53"/>
      <c r="D8" s="53"/>
      <c r="E8" s="53"/>
      <c r="F8" s="53"/>
      <c r="G8" s="53"/>
      <c r="H8" s="53"/>
      <c r="I8" s="54"/>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59.25" customHeight="1" thickBot="1">
      <c r="A9" s="48" t="s">
        <v>78</v>
      </c>
      <c r="B9" s="52" t="s">
        <v>79</v>
      </c>
      <c r="C9" s="53"/>
      <c r="D9" s="53"/>
      <c r="E9" s="53"/>
      <c r="F9" s="53"/>
      <c r="G9" s="53"/>
      <c r="H9" s="53"/>
      <c r="I9" s="54"/>
      <c r="J9" s="16"/>
      <c r="K9" s="50" t="s">
        <v>80</v>
      </c>
      <c r="L9" s="21"/>
      <c r="M9" s="21"/>
      <c r="N9" s="50"/>
      <c r="O9" s="50"/>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c r="A12" s="99" t="s">
        <v>81</v>
      </c>
      <c r="B12" s="100"/>
      <c r="C12" s="100"/>
      <c r="D12" s="101"/>
      <c r="E12" s="102" t="s">
        <v>82</v>
      </c>
      <c r="F12" s="103"/>
      <c r="G12" s="103"/>
      <c r="H12" s="103"/>
      <c r="I12" s="103"/>
      <c r="J12" s="103"/>
      <c r="K12" s="103"/>
      <c r="L12" s="103"/>
      <c r="M12" s="103"/>
      <c r="N12" s="103"/>
      <c r="O12" s="103"/>
      <c r="P12" s="103"/>
      <c r="Q12" s="103"/>
      <c r="R12" s="103"/>
      <c r="S12" s="103"/>
      <c r="T12" s="103"/>
      <c r="U12" s="103"/>
      <c r="V12" s="103"/>
      <c r="W12" s="103"/>
      <c r="X12" s="104"/>
      <c r="Y12" s="33"/>
      <c r="Z12" s="63" t="s">
        <v>83</v>
      </c>
      <c r="AA12" s="144"/>
      <c r="AB12" s="144"/>
      <c r="AC12" s="144"/>
      <c r="AD12" s="64"/>
      <c r="AE12" s="1"/>
      <c r="AF12" s="63" t="s">
        <v>84</v>
      </c>
      <c r="AG12" s="64"/>
      <c r="AH12" s="1"/>
      <c r="AI12" s="1"/>
      <c r="AJ12" s="1"/>
    </row>
    <row r="13" spans="1:36">
      <c r="A13" s="105" t="s">
        <v>85</v>
      </c>
      <c r="B13" s="88" t="s">
        <v>86</v>
      </c>
      <c r="C13" s="88" t="s">
        <v>87</v>
      </c>
      <c r="D13" s="117" t="s">
        <v>88</v>
      </c>
      <c r="E13" s="142" t="s">
        <v>89</v>
      </c>
      <c r="F13" s="143"/>
      <c r="G13" s="143"/>
      <c r="H13" s="143"/>
      <c r="I13" s="107" t="s">
        <v>90</v>
      </c>
      <c r="J13" s="108"/>
      <c r="K13" s="108"/>
      <c r="L13" s="108"/>
      <c r="M13" s="108"/>
      <c r="N13" s="108"/>
      <c r="O13" s="108"/>
      <c r="P13" s="108"/>
      <c r="Q13" s="108"/>
      <c r="R13" s="27"/>
      <c r="S13" s="27"/>
      <c r="T13" s="107" t="s">
        <v>91</v>
      </c>
      <c r="U13" s="108"/>
      <c r="V13" s="108"/>
      <c r="W13" s="108"/>
      <c r="X13" s="109"/>
      <c r="Y13" s="33"/>
      <c r="Z13" s="65"/>
      <c r="AA13" s="145"/>
      <c r="AB13" s="145"/>
      <c r="AC13" s="145"/>
      <c r="AD13" s="66"/>
      <c r="AE13" s="1"/>
      <c r="AF13" s="65"/>
      <c r="AG13" s="66"/>
      <c r="AH13" s="2"/>
      <c r="AI13" s="2"/>
      <c r="AJ13" s="2"/>
    </row>
    <row r="14" spans="1:36" ht="32.25" customHeight="1" thickBot="1">
      <c r="A14" s="105"/>
      <c r="B14" s="88"/>
      <c r="C14" s="88"/>
      <c r="D14" s="117"/>
      <c r="E14" s="110" t="s">
        <v>92</v>
      </c>
      <c r="F14" s="111"/>
      <c r="G14" s="111"/>
      <c r="H14" s="111"/>
      <c r="I14" s="112" t="s">
        <v>93</v>
      </c>
      <c r="J14" s="113" t="s">
        <v>94</v>
      </c>
      <c r="K14" s="113" t="s">
        <v>95</v>
      </c>
      <c r="L14" s="114" t="s">
        <v>96</v>
      </c>
      <c r="M14" s="88" t="s">
        <v>97</v>
      </c>
      <c r="N14" s="116" t="s">
        <v>98</v>
      </c>
      <c r="O14" s="82" t="s">
        <v>99</v>
      </c>
      <c r="P14" s="88" t="s">
        <v>100</v>
      </c>
      <c r="Q14" s="82" t="s">
        <v>101</v>
      </c>
      <c r="R14" s="82" t="s">
        <v>102</v>
      </c>
      <c r="S14" s="30"/>
      <c r="T14" s="89" t="s">
        <v>103</v>
      </c>
      <c r="U14" s="88" t="s">
        <v>104</v>
      </c>
      <c r="V14" s="82" t="s">
        <v>105</v>
      </c>
      <c r="W14" s="88" t="s">
        <v>106</v>
      </c>
      <c r="X14" s="117"/>
      <c r="Y14" s="40"/>
      <c r="Z14" s="67"/>
      <c r="AA14" s="146"/>
      <c r="AB14" s="146"/>
      <c r="AC14" s="146"/>
      <c r="AD14" s="68"/>
      <c r="AE14" s="2"/>
      <c r="AF14" s="67"/>
      <c r="AG14" s="68"/>
      <c r="AH14" s="2"/>
      <c r="AI14" s="1"/>
      <c r="AJ14" s="2"/>
    </row>
    <row r="15" spans="1:36" ht="74.25" customHeight="1">
      <c r="A15" s="106"/>
      <c r="B15" s="82"/>
      <c r="C15" s="82"/>
      <c r="D15" s="141"/>
      <c r="E15" s="34" t="s">
        <v>0</v>
      </c>
      <c r="F15" s="32" t="s">
        <v>1</v>
      </c>
      <c r="G15" s="3"/>
      <c r="H15" s="4" t="s">
        <v>107</v>
      </c>
      <c r="I15" s="89"/>
      <c r="J15" s="113"/>
      <c r="K15" s="113"/>
      <c r="L15" s="115"/>
      <c r="M15" s="88"/>
      <c r="N15" s="83"/>
      <c r="O15" s="83"/>
      <c r="P15" s="88"/>
      <c r="Q15" s="83"/>
      <c r="R15" s="83"/>
      <c r="S15" s="31"/>
      <c r="T15" s="90"/>
      <c r="U15" s="88"/>
      <c r="V15" s="83"/>
      <c r="W15" s="28" t="s">
        <v>108</v>
      </c>
      <c r="X15" s="35" t="s">
        <v>109</v>
      </c>
      <c r="Y15" s="40"/>
      <c r="Z15" s="43" t="s">
        <v>110</v>
      </c>
      <c r="AA15" s="29" t="s">
        <v>111</v>
      </c>
      <c r="AB15" s="29" t="s">
        <v>112</v>
      </c>
      <c r="AC15" s="29" t="s">
        <v>113</v>
      </c>
      <c r="AD15" s="44" t="s">
        <v>114</v>
      </c>
      <c r="AE15" s="2"/>
      <c r="AF15" s="43" t="s">
        <v>115</v>
      </c>
      <c r="AG15" s="44" t="s">
        <v>116</v>
      </c>
      <c r="AH15" s="2"/>
      <c r="AI15" s="1"/>
      <c r="AJ15" s="2"/>
    </row>
    <row r="16" spans="1:36" ht="51" customHeight="1">
      <c r="A16" s="118"/>
      <c r="B16" s="91" t="s">
        <v>117</v>
      </c>
      <c r="C16" s="120" t="s">
        <v>118</v>
      </c>
      <c r="D16" s="120" t="s">
        <v>119</v>
      </c>
      <c r="E16" s="123" t="s">
        <v>6</v>
      </c>
      <c r="F16" s="126" t="s">
        <v>7</v>
      </c>
      <c r="G16" s="74" t="str">
        <f>+CONCATENATE(E16," - ",F16)</f>
        <v>MUY BAJA - MODERADO</v>
      </c>
      <c r="H16" s="128" t="str">
        <f>+VLOOKUP(G16,Datos!D3:E17,2,FALSE)</f>
        <v>MODERADO</v>
      </c>
      <c r="I16" s="131" t="s">
        <v>120</v>
      </c>
      <c r="J16" s="5" t="s">
        <v>3</v>
      </c>
      <c r="K16" s="6" t="s">
        <v>121</v>
      </c>
      <c r="L16" s="7">
        <f>IF(K16="ASIGNADO",15,IF(K16="NO ASIGNADO",0,""))</f>
        <v>15</v>
      </c>
      <c r="M16" s="133">
        <f>SUM(L16:L22)</f>
        <v>100</v>
      </c>
      <c r="N16" s="135" t="s">
        <v>122</v>
      </c>
      <c r="O16" s="87">
        <f>IF(O19="DÉBIL",0,IF(O19="MODERADO",50,IF(O19="FUERTE",100,"")))</f>
        <v>100</v>
      </c>
      <c r="P16" s="84" t="str">
        <f>IF(AND(M19="FUERTE",N16="FUERTE (SIEMPRE SE EJECUTA)"),"NO","SÍ")</f>
        <v>NO</v>
      </c>
      <c r="Q16" s="167" t="s">
        <v>123</v>
      </c>
      <c r="R16" s="7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128" t="str">
        <f>+VLOOKUP(S16,Datos!$D$3:$E$17,2,FALSE)</f>
        <v>MODERADO</v>
      </c>
      <c r="U16" s="168" t="s">
        <v>45</v>
      </c>
      <c r="V16" s="147" t="s">
        <v>124</v>
      </c>
      <c r="W16" s="91" t="s">
        <v>125</v>
      </c>
      <c r="X16" s="80" t="s">
        <v>126</v>
      </c>
      <c r="Y16" s="41"/>
      <c r="Z16" s="94" t="s">
        <v>127</v>
      </c>
      <c r="AA16" s="156" t="s">
        <v>128</v>
      </c>
      <c r="AB16" s="153" t="s">
        <v>129</v>
      </c>
      <c r="AC16" s="153" t="s">
        <v>130</v>
      </c>
      <c r="AD16" s="157" t="s">
        <v>131</v>
      </c>
      <c r="AE16" s="1"/>
      <c r="AF16" s="69" t="s">
        <v>132</v>
      </c>
      <c r="AG16" s="159" t="s">
        <v>133</v>
      </c>
      <c r="AH16" s="1"/>
      <c r="AI16" s="1"/>
      <c r="AJ16" s="1"/>
    </row>
    <row r="17" spans="1:36" ht="31.15" customHeight="1">
      <c r="A17" s="118"/>
      <c r="B17" s="92"/>
      <c r="C17" s="121"/>
      <c r="D17" s="121"/>
      <c r="E17" s="124"/>
      <c r="F17" s="126"/>
      <c r="G17" s="75"/>
      <c r="H17" s="129"/>
      <c r="I17" s="131"/>
      <c r="J17" s="8" t="s">
        <v>9</v>
      </c>
      <c r="K17" s="9" t="s">
        <v>134</v>
      </c>
      <c r="L17" s="10">
        <f>IF(K17="ADECUADO",15,IF(K17="INADECUADO",0,""))</f>
        <v>15</v>
      </c>
      <c r="M17" s="134"/>
      <c r="N17" s="136"/>
      <c r="O17" s="87"/>
      <c r="P17" s="85"/>
      <c r="Q17" s="167"/>
      <c r="R17" s="78"/>
      <c r="S17" s="75"/>
      <c r="T17" s="129"/>
      <c r="U17" s="169"/>
      <c r="V17" s="148"/>
      <c r="W17" s="92"/>
      <c r="X17" s="81"/>
      <c r="Y17" s="41"/>
      <c r="Z17" s="70"/>
      <c r="AA17" s="153"/>
      <c r="AB17" s="153"/>
      <c r="AC17" s="153"/>
      <c r="AD17" s="157"/>
      <c r="AE17" s="1"/>
      <c r="AF17" s="70"/>
      <c r="AG17" s="160"/>
      <c r="AH17" s="1"/>
      <c r="AI17" s="1"/>
      <c r="AJ17" s="1"/>
    </row>
    <row r="18" spans="1:36" ht="62.45" customHeight="1">
      <c r="A18" s="118"/>
      <c r="B18" s="92"/>
      <c r="C18" s="121"/>
      <c r="D18" s="121"/>
      <c r="E18" s="124"/>
      <c r="F18" s="126"/>
      <c r="G18" s="75"/>
      <c r="H18" s="129"/>
      <c r="I18" s="131"/>
      <c r="J18" s="11" t="s">
        <v>16</v>
      </c>
      <c r="K18" s="9" t="s">
        <v>17</v>
      </c>
      <c r="L18" s="10">
        <f>IF(K18="OPORTUNA",15,IF(K18="INOPORTUNA",0,""))</f>
        <v>15</v>
      </c>
      <c r="M18" s="134"/>
      <c r="N18" s="136"/>
      <c r="O18" s="87"/>
      <c r="P18" s="85"/>
      <c r="Q18" s="12" t="s">
        <v>135</v>
      </c>
      <c r="R18" s="78"/>
      <c r="S18" s="75"/>
      <c r="T18" s="129"/>
      <c r="U18" s="169"/>
      <c r="V18" s="148"/>
      <c r="W18" s="92"/>
      <c r="X18" s="81"/>
      <c r="Y18" s="41"/>
      <c r="Z18" s="70"/>
      <c r="AA18" s="153"/>
      <c r="AB18" s="153"/>
      <c r="AC18" s="153"/>
      <c r="AD18" s="157"/>
      <c r="AE18" s="1"/>
      <c r="AF18" s="70"/>
      <c r="AG18" s="159" t="s">
        <v>136</v>
      </c>
      <c r="AH18" s="1"/>
      <c r="AI18" s="1"/>
      <c r="AJ18" s="1"/>
    </row>
    <row r="19" spans="1:36" ht="62.45" customHeight="1">
      <c r="A19" s="118"/>
      <c r="B19" s="92"/>
      <c r="C19" s="121"/>
      <c r="D19" s="121"/>
      <c r="E19" s="124"/>
      <c r="F19" s="126"/>
      <c r="G19" s="75"/>
      <c r="H19" s="129"/>
      <c r="I19" s="131"/>
      <c r="J19" s="8" t="s">
        <v>23</v>
      </c>
      <c r="K19" s="9" t="s">
        <v>137</v>
      </c>
      <c r="L19" s="10">
        <f>IF(K19="PREVENIR",15,IF(K19="DETECTAR",10,IF(K19="NO ES UN CONTROL",0,"")))</f>
        <v>15</v>
      </c>
      <c r="M19" s="138" t="str">
        <f>IF(M16&lt;86,"DÉBIL",IF(M16&lt;96,"MODERADO",IF(M16&lt;101,"FUERTE","")))</f>
        <v>FUERTE</v>
      </c>
      <c r="N19" s="136"/>
      <c r="O19" s="162" t="str">
        <f>IF(AND(M19="FUERTE",N16="FUERTE (SIEMPRE SE EJECUTA)"),"FUERTE",IF(OR(M19="DÉBIL",N16="DÉBIL (NO SE EJECUTA)"),"DÉBIL",IF(OR(M19="MODERADO",N16="MODERADO (ALGUNAS VECES)"),"MODERADO")))</f>
        <v>FUERTE</v>
      </c>
      <c r="P19" s="85"/>
      <c r="Q19" s="164">
        <f>IF(AND($O$19="FUERTE",$Q$16="DIRECTAMENTE"),2,IF(AND($O$19="FUERTE",$Q$16="DIRECTAMENTE"),2,IF(AND($O$19="FUERTE",$Q$16="DIRECTAMENTE"),2,IF(AND($O$19="FUERTE",$Q$16="NO DISMINUYE"),0,IF(AND($O$19="MODERADO",$Q$16="DIRECTAMENTE"),1,IF(AND($O$19="MODERADO",$Q$16="DIRECTAMENTE"),1,IF(AND($O$19="MODERADO",$Q$16="DIRECTAMENTE"),1,IF(AND($O$19="MODERADO",$Q$16="NO DISMINUYE"),0,"N/A"))))))))</f>
        <v>2</v>
      </c>
      <c r="R19" s="78"/>
      <c r="S19" s="75"/>
      <c r="T19" s="129"/>
      <c r="U19" s="169"/>
      <c r="V19" s="149" t="s">
        <v>55</v>
      </c>
      <c r="W19" s="92"/>
      <c r="X19" s="149" t="s">
        <v>138</v>
      </c>
      <c r="Y19" s="42"/>
      <c r="Z19" s="70"/>
      <c r="AA19" s="153"/>
      <c r="AB19" s="153"/>
      <c r="AC19" s="153"/>
      <c r="AD19" s="157"/>
      <c r="AE19" s="1"/>
      <c r="AF19" s="70"/>
      <c r="AG19" s="160"/>
      <c r="AH19" s="1"/>
      <c r="AI19" s="1"/>
      <c r="AJ19" s="1"/>
    </row>
    <row r="20" spans="1:36" ht="111" customHeight="1">
      <c r="A20" s="118"/>
      <c r="B20" s="92"/>
      <c r="C20" s="121"/>
      <c r="D20" s="121"/>
      <c r="E20" s="124"/>
      <c r="F20" s="126"/>
      <c r="G20" s="75"/>
      <c r="H20" s="129"/>
      <c r="I20" s="131"/>
      <c r="J20" s="8" t="s">
        <v>29</v>
      </c>
      <c r="K20" s="9" t="s">
        <v>139</v>
      </c>
      <c r="L20" s="10">
        <f>IF(K20="CONFIABLE",15,IF(K20="NO CONFIABLE",0,""))</f>
        <v>15</v>
      </c>
      <c r="M20" s="139"/>
      <c r="N20" s="136"/>
      <c r="O20" s="162"/>
      <c r="P20" s="85"/>
      <c r="Q20" s="165"/>
      <c r="R20" s="78"/>
      <c r="S20" s="75"/>
      <c r="T20" s="129"/>
      <c r="U20" s="169"/>
      <c r="V20" s="150"/>
      <c r="W20" s="92"/>
      <c r="X20" s="150"/>
      <c r="Y20" s="42"/>
      <c r="Z20" s="70"/>
      <c r="AA20" s="153"/>
      <c r="AB20" s="153"/>
      <c r="AC20" s="153"/>
      <c r="AD20" s="157"/>
      <c r="AE20" s="1"/>
      <c r="AF20" s="70"/>
      <c r="AG20" s="51" t="s">
        <v>140</v>
      </c>
      <c r="AH20" s="1"/>
      <c r="AI20" s="1"/>
      <c r="AJ20" s="1"/>
    </row>
    <row r="21" spans="1:36" ht="46.9" customHeight="1">
      <c r="A21" s="118"/>
      <c r="B21" s="92"/>
      <c r="C21" s="121"/>
      <c r="D21" s="121"/>
      <c r="E21" s="124"/>
      <c r="F21" s="126"/>
      <c r="G21" s="75"/>
      <c r="H21" s="129"/>
      <c r="I21" s="131"/>
      <c r="J21" s="8" t="s">
        <v>34</v>
      </c>
      <c r="K21" s="9" t="s">
        <v>141</v>
      </c>
      <c r="L21" s="10">
        <f>IF(K21="SE INVESTIGAN Y SE RESUELVEN OPORTUNAMENTE",15,IF(K21="NO SE INVESTIGAN Y SE RESUELVEN OPORTUNAMENTE",0,""))</f>
        <v>15</v>
      </c>
      <c r="M21" s="139"/>
      <c r="N21" s="136"/>
      <c r="O21" s="162"/>
      <c r="P21" s="85"/>
      <c r="Q21" s="165"/>
      <c r="R21" s="78"/>
      <c r="S21" s="75"/>
      <c r="T21" s="129"/>
      <c r="U21" s="169"/>
      <c r="V21" s="151" t="s">
        <v>60</v>
      </c>
      <c r="W21" s="92"/>
      <c r="X21" s="80" t="s">
        <v>142</v>
      </c>
      <c r="Y21" s="41"/>
      <c r="Z21" s="70"/>
      <c r="AA21" s="153"/>
      <c r="AB21" s="153"/>
      <c r="AC21" s="153"/>
      <c r="AD21" s="157"/>
      <c r="AE21" s="1"/>
      <c r="AF21" s="70"/>
      <c r="AG21" s="161" t="s">
        <v>143</v>
      </c>
      <c r="AH21" s="1"/>
      <c r="AI21" s="1"/>
      <c r="AJ21" s="1"/>
    </row>
    <row r="22" spans="1:36" ht="38.25" customHeight="1">
      <c r="A22" s="119"/>
      <c r="B22" s="93"/>
      <c r="C22" s="122"/>
      <c r="D22" s="122"/>
      <c r="E22" s="125"/>
      <c r="F22" s="127"/>
      <c r="G22" s="76"/>
      <c r="H22" s="130"/>
      <c r="I22" s="132"/>
      <c r="J22" s="36" t="s">
        <v>38</v>
      </c>
      <c r="K22" s="37" t="s">
        <v>144</v>
      </c>
      <c r="L22" s="38">
        <f>IF(K22="COMPLETA",10,IF(K22="INCOMPLETA",5,IF(K22="NO EXISTE",0,"")))</f>
        <v>10</v>
      </c>
      <c r="M22" s="140"/>
      <c r="N22" s="137"/>
      <c r="O22" s="163"/>
      <c r="P22" s="86"/>
      <c r="Q22" s="166"/>
      <c r="R22" s="79"/>
      <c r="S22" s="76"/>
      <c r="T22" s="130"/>
      <c r="U22" s="170"/>
      <c r="V22" s="152"/>
      <c r="W22" s="93"/>
      <c r="X22" s="155"/>
      <c r="Y22" s="41"/>
      <c r="Z22" s="71"/>
      <c r="AA22" s="154"/>
      <c r="AB22" s="154"/>
      <c r="AC22" s="154"/>
      <c r="AD22" s="158"/>
      <c r="AE22" s="1"/>
      <c r="AF22" s="71"/>
      <c r="AG22" s="160"/>
      <c r="AH22" s="1"/>
      <c r="AI22" s="1"/>
      <c r="AJ22" s="1"/>
    </row>
  </sheetData>
  <dataConsolidate/>
  <mergeCells count="74">
    <mergeCell ref="AG16:AG17"/>
    <mergeCell ref="AG18:AG19"/>
    <mergeCell ref="AG21:AG2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D16:AD22"/>
    <mergeCell ref="AB16:AB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41" priority="12" operator="containsText" text="EXTREMO">
      <formula>NOT(ISERROR(SEARCH("EXTREMO",H16)))</formula>
    </cfRule>
    <cfRule type="containsText" dxfId="40" priority="13" operator="containsText" text="ALTO">
      <formula>NOT(ISERROR(SEARCH("ALTO",H16)))</formula>
    </cfRule>
    <cfRule type="containsText" dxfId="39" priority="14" operator="containsText" text="MODERADO">
      <formula>NOT(ISERROR(SEARCH("MODERADO",H16)))</formula>
    </cfRule>
  </conditionalFormatting>
  <conditionalFormatting sqref="T16:T22">
    <cfRule type="containsText" dxfId="38" priority="1" operator="containsText" text="EXTREMO">
      <formula>NOT(ISERROR(SEARCH("EXTREMO",T16)))</formula>
    </cfRule>
    <cfRule type="containsText" dxfId="37" priority="2" operator="containsText" text="ALTO">
      <formula>NOT(ISERROR(SEARCH("ALTO",T16)))</formula>
    </cfRule>
    <cfRule type="containsText" dxfId="36" priority="3" operator="containsText" text="MODERADO">
      <formula>NOT(ISERROR(SEARCH("MODERADO",T16)))</formula>
    </cfRule>
  </conditionalFormatting>
  <dataValidations count="1">
    <dataValidation type="list" allowBlank="1" showInputMessage="1" showErrorMessage="1" sqref="Q16:Q17" xr:uid="{00000000-0002-0000-0100-000000000000}">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Datos!$J$5:$L$5</xm:f>
          </x14:formula1>
          <xm:sqref>K19</xm:sqref>
        </x14:dataValidation>
        <x14:dataValidation type="list" allowBlank="1" showInputMessage="1" showErrorMessage="1" xr:uid="{00000000-0002-0000-0100-000002000000}">
          <x14:formula1>
            <xm:f>Datos!$A$11:$A$13</xm:f>
          </x14:formula1>
          <xm:sqref>U16:U22</xm:sqref>
        </x14:dataValidation>
        <x14:dataValidation type="list" allowBlank="1" showInputMessage="1" showErrorMessage="1" xr:uid="{00000000-0002-0000-0100-000003000000}">
          <x14:formula1>
            <xm:f>Datos!$J$7:$K$7</xm:f>
          </x14:formula1>
          <xm:sqref>K21</xm:sqref>
        </x14:dataValidation>
        <x14:dataValidation type="list" allowBlank="1" showInputMessage="1" showErrorMessage="1" xr:uid="{00000000-0002-0000-0100-000004000000}">
          <x14:formula1>
            <xm:f>Datos!$J$6:$K$6</xm:f>
          </x14:formula1>
          <xm:sqref>K20</xm:sqref>
        </x14:dataValidation>
        <x14:dataValidation type="list" allowBlank="1" showInputMessage="1" showErrorMessage="1" xr:uid="{00000000-0002-0000-0100-000005000000}">
          <x14:formula1>
            <xm:f>Datos!$J$3:$K$3</xm:f>
          </x14:formula1>
          <xm:sqref>K17</xm:sqref>
        </x14:dataValidation>
        <x14:dataValidation type="list" allowBlank="1" showInputMessage="1" showErrorMessage="1" xr:uid="{00000000-0002-0000-0100-000006000000}">
          <x14:formula1>
            <xm:f>Datos!$J$2:$K$2</xm:f>
          </x14:formula1>
          <xm:sqref>K16</xm:sqref>
        </x14:dataValidation>
        <x14:dataValidation type="list" allowBlank="1" showInputMessage="1" showErrorMessage="1" xr:uid="{00000000-0002-0000-0100-000007000000}">
          <x14:formula1>
            <xm:f>Datos!$J$8:$L$8</xm:f>
          </x14:formula1>
          <xm:sqref>K22</xm:sqref>
        </x14:dataValidation>
        <x14:dataValidation type="list" allowBlank="1" showInputMessage="1" showErrorMessage="1" xr:uid="{00000000-0002-0000-0100-000008000000}">
          <x14:formula1>
            <xm:f>Datos!$B$3:$B$5</xm:f>
          </x14:formula1>
          <xm:sqref>F16:F22</xm:sqref>
        </x14:dataValidation>
        <x14:dataValidation type="list" allowBlank="1" showInputMessage="1" showErrorMessage="1" xr:uid="{00000000-0002-0000-0100-000009000000}">
          <x14:formula1>
            <xm:f>Datos!$A$3:$A$7</xm:f>
          </x14:formula1>
          <xm:sqref>E16</xm:sqref>
        </x14:dataValidation>
        <x14:dataValidation type="list" allowBlank="1" showInputMessage="1" showErrorMessage="1" xr:uid="{00000000-0002-0000-0100-00000A000000}">
          <x14:formula1>
            <xm:f>Datos!$J$4:$K$4</xm:f>
          </x14:formula1>
          <xm:sqref>K18</xm:sqref>
        </x14:dataValidation>
        <x14:dataValidation type="list" allowBlank="1" showInputMessage="1" showErrorMessage="1" xr:uid="{00000000-0002-0000-0100-00000B000000}">
          <x14:formula1>
            <xm:f>Datos!$A$17:$A$18</xm:f>
          </x14:formula1>
          <xm:sqref>V21:V22</xm:sqref>
        </x14:dataValidation>
        <x14:dataValidation type="list" allowBlank="1" showInputMessage="1" showErrorMessage="1" xr:uid="{00000000-0002-0000-0100-00000C000000}">
          <x14:formula1>
            <xm:f>Datos!$I$14:$I$16</xm:f>
          </x14:formula1>
          <xm:sqref>N16:N22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3410-36CE-4B9B-89C6-5B1882149DDE}">
  <dimension ref="A1:AJ22"/>
  <sheetViews>
    <sheetView zoomScale="70" zoomScaleNormal="70" workbookViewId="0">
      <selection sqref="A1:XFD1048576"/>
    </sheetView>
  </sheetViews>
  <sheetFormatPr baseColWidth="10" defaultColWidth="11.42578125" defaultRowHeight="15"/>
  <cols>
    <col min="1" max="1" width="36.85546875" customWidth="1"/>
    <col min="2" max="2" width="32.7109375" customWidth="1"/>
    <col min="3" max="4" width="32.5703125" customWidth="1"/>
    <col min="5" max="6" width="20.85546875" customWidth="1"/>
    <col min="7" max="7" width="20.85546875" hidden="1" customWidth="1"/>
    <col min="8" max="8" width="25.42578125" customWidth="1"/>
    <col min="9" max="9" width="59.140625" customWidth="1"/>
    <col min="10" max="10" width="53.85546875" customWidth="1"/>
    <col min="11" max="11" width="24.5703125" customWidth="1"/>
    <col min="12" max="12" width="5.7109375" hidden="1" customWidth="1"/>
    <col min="13" max="15" width="24.5703125" customWidth="1"/>
    <col min="16" max="16" width="20" customWidth="1"/>
    <col min="17" max="17" width="25.140625" customWidth="1"/>
    <col min="18" max="19" width="25.140625" hidden="1" customWidth="1"/>
    <col min="20" max="20" width="25.140625" customWidth="1"/>
    <col min="21" max="21" width="16.7109375" customWidth="1"/>
    <col min="22" max="24" width="25.42578125" customWidth="1"/>
    <col min="25" max="25" width="1.7109375" customWidth="1"/>
    <col min="26" max="28" width="33.42578125" customWidth="1"/>
    <col min="29" max="29" width="40.28515625" customWidth="1"/>
    <col min="30" max="30" width="34.85546875" customWidth="1"/>
    <col min="31" max="31" width="0.85546875" customWidth="1"/>
    <col min="32" max="32" width="42.7109375" customWidth="1"/>
    <col min="33" max="33" width="39.85546875" customWidth="1"/>
  </cols>
  <sheetData>
    <row r="1" spans="1:36" ht="15.75">
      <c r="A1" s="95"/>
      <c r="B1" s="57" t="s">
        <v>61</v>
      </c>
      <c r="C1" s="58"/>
      <c r="D1" s="58"/>
      <c r="E1" s="58"/>
      <c r="F1" s="58"/>
      <c r="G1" s="58"/>
      <c r="H1" s="58"/>
      <c r="I1" s="58"/>
      <c r="J1" s="58"/>
      <c r="K1" s="58"/>
      <c r="L1" s="58"/>
      <c r="M1" s="58"/>
      <c r="N1" s="58"/>
      <c r="O1" s="58"/>
      <c r="P1" s="58"/>
      <c r="Q1" s="58"/>
      <c r="R1" s="58"/>
      <c r="S1" s="58"/>
      <c r="T1" s="58"/>
      <c r="U1" s="58"/>
      <c r="V1" s="58"/>
      <c r="W1" s="58"/>
      <c r="X1" s="58"/>
      <c r="Y1" s="58"/>
      <c r="Z1" s="58"/>
      <c r="AA1" s="58"/>
      <c r="AB1" s="58"/>
      <c r="AC1" s="59"/>
      <c r="AD1" s="55" t="s">
        <v>62</v>
      </c>
      <c r="AE1" s="56"/>
      <c r="AF1" s="56"/>
      <c r="AG1" s="45" t="s">
        <v>63</v>
      </c>
      <c r="AH1" s="1"/>
      <c r="AI1" s="1"/>
      <c r="AJ1" s="1"/>
    </row>
    <row r="2" spans="1:36" ht="16.5" thickBot="1">
      <c r="A2" s="95"/>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2"/>
      <c r="AD2" s="55" t="s">
        <v>64</v>
      </c>
      <c r="AE2" s="56"/>
      <c r="AF2" s="56"/>
      <c r="AG2" s="46" t="s">
        <v>65</v>
      </c>
      <c r="AH2" s="1"/>
      <c r="AI2" s="1"/>
      <c r="AJ2" s="1"/>
    </row>
    <row r="3" spans="1:36" ht="15.75">
      <c r="A3" s="95"/>
      <c r="B3" s="57"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9"/>
      <c r="AD3" s="55" t="s">
        <v>67</v>
      </c>
      <c r="AE3" s="56"/>
      <c r="AF3" s="56"/>
      <c r="AG3" s="45" t="s">
        <v>68</v>
      </c>
      <c r="AH3" s="1"/>
      <c r="AI3" s="1"/>
      <c r="AJ3" s="1"/>
    </row>
    <row r="4" spans="1:36" ht="16.5" thickBot="1">
      <c r="A4" s="9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2"/>
      <c r="AD4" s="55" t="s">
        <v>69</v>
      </c>
      <c r="AE4" s="56"/>
      <c r="AF4" s="56"/>
      <c r="AG4" s="47">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8" t="s">
        <v>70</v>
      </c>
      <c r="B6" s="96" t="s">
        <v>167</v>
      </c>
      <c r="C6" s="97"/>
      <c r="D6" s="97"/>
      <c r="E6" s="97"/>
      <c r="F6" s="97"/>
      <c r="G6" s="97"/>
      <c r="H6" s="98"/>
      <c r="I6" s="16"/>
      <c r="J6" s="22"/>
      <c r="K6" s="25" t="s">
        <v>71</v>
      </c>
      <c r="L6" s="24"/>
      <c r="M6" s="72">
        <v>45321</v>
      </c>
      <c r="N6" s="73"/>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8" t="s">
        <v>72</v>
      </c>
      <c r="B8" s="52" t="s">
        <v>168</v>
      </c>
      <c r="C8" s="53"/>
      <c r="D8" s="53"/>
      <c r="E8" s="53"/>
      <c r="F8" s="53"/>
      <c r="G8" s="53"/>
      <c r="H8" s="53"/>
      <c r="I8" s="54"/>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16.5" thickBot="1">
      <c r="A9" s="48" t="s">
        <v>78</v>
      </c>
      <c r="B9" s="52" t="s">
        <v>169</v>
      </c>
      <c r="C9" s="53"/>
      <c r="D9" s="53"/>
      <c r="E9" s="53"/>
      <c r="F9" s="53"/>
      <c r="G9" s="53"/>
      <c r="H9" s="53"/>
      <c r="I9" s="54"/>
      <c r="J9" s="16"/>
      <c r="K9" s="210" t="s">
        <v>80</v>
      </c>
      <c r="L9" s="21"/>
      <c r="M9" s="211" t="s">
        <v>80</v>
      </c>
      <c r="N9" s="210" t="s">
        <v>80</v>
      </c>
      <c r="O9" s="210"/>
      <c r="P9" s="16"/>
      <c r="Q9" s="16"/>
      <c r="R9" s="16"/>
      <c r="S9" s="16"/>
      <c r="T9" s="16"/>
      <c r="U9" s="16"/>
      <c r="V9" s="16"/>
      <c r="W9" s="16"/>
      <c r="X9" s="16"/>
      <c r="Y9" s="16"/>
      <c r="Z9" s="16"/>
      <c r="AA9" s="16"/>
      <c r="AB9" s="16"/>
      <c r="AC9" s="17"/>
      <c r="AD9" s="16"/>
      <c r="AE9" s="1"/>
      <c r="AF9" s="1"/>
      <c r="AG9" s="1"/>
      <c r="AH9" s="1"/>
      <c r="AI9" s="1"/>
      <c r="AJ9" s="1"/>
    </row>
    <row r="10" spans="1:36">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c r="A12" s="99" t="s">
        <v>81</v>
      </c>
      <c r="B12" s="100"/>
      <c r="C12" s="100"/>
      <c r="D12" s="101"/>
      <c r="E12" s="102" t="s">
        <v>82</v>
      </c>
      <c r="F12" s="103"/>
      <c r="G12" s="103"/>
      <c r="H12" s="103"/>
      <c r="I12" s="103"/>
      <c r="J12" s="103"/>
      <c r="K12" s="103"/>
      <c r="L12" s="103"/>
      <c r="M12" s="103"/>
      <c r="N12" s="103"/>
      <c r="O12" s="103"/>
      <c r="P12" s="103"/>
      <c r="Q12" s="103"/>
      <c r="R12" s="103"/>
      <c r="S12" s="103"/>
      <c r="T12" s="103"/>
      <c r="U12" s="103"/>
      <c r="V12" s="103"/>
      <c r="W12" s="103"/>
      <c r="X12" s="104"/>
      <c r="Y12" s="33"/>
      <c r="Z12" s="63" t="s">
        <v>83</v>
      </c>
      <c r="AA12" s="144"/>
      <c r="AB12" s="144"/>
      <c r="AC12" s="144"/>
      <c r="AD12" s="64"/>
      <c r="AE12" s="1"/>
      <c r="AF12" s="63" t="s">
        <v>84</v>
      </c>
      <c r="AG12" s="64"/>
      <c r="AH12" s="1"/>
      <c r="AI12" s="1"/>
      <c r="AJ12" s="1"/>
    </row>
    <row r="13" spans="1:36">
      <c r="A13" s="105" t="s">
        <v>85</v>
      </c>
      <c r="B13" s="88" t="s">
        <v>86</v>
      </c>
      <c r="C13" s="88" t="s">
        <v>87</v>
      </c>
      <c r="D13" s="117" t="s">
        <v>88</v>
      </c>
      <c r="E13" s="142" t="s">
        <v>89</v>
      </c>
      <c r="F13" s="143"/>
      <c r="G13" s="143"/>
      <c r="H13" s="143"/>
      <c r="I13" s="107" t="s">
        <v>90</v>
      </c>
      <c r="J13" s="108"/>
      <c r="K13" s="108"/>
      <c r="L13" s="108"/>
      <c r="M13" s="108"/>
      <c r="N13" s="108"/>
      <c r="O13" s="108"/>
      <c r="P13" s="108"/>
      <c r="Q13" s="108"/>
      <c r="R13" s="27"/>
      <c r="S13" s="27"/>
      <c r="T13" s="107" t="s">
        <v>91</v>
      </c>
      <c r="U13" s="108"/>
      <c r="V13" s="108"/>
      <c r="W13" s="108"/>
      <c r="X13" s="109"/>
      <c r="Y13" s="33"/>
      <c r="Z13" s="65"/>
      <c r="AA13" s="145"/>
      <c r="AB13" s="145"/>
      <c r="AC13" s="145"/>
      <c r="AD13" s="66"/>
      <c r="AE13" s="1"/>
      <c r="AF13" s="65"/>
      <c r="AG13" s="66"/>
      <c r="AH13" s="2"/>
      <c r="AI13" s="2"/>
      <c r="AJ13" s="2"/>
    </row>
    <row r="14" spans="1:36" ht="15.75" thickBot="1">
      <c r="A14" s="105"/>
      <c r="B14" s="88"/>
      <c r="C14" s="88"/>
      <c r="D14" s="117"/>
      <c r="E14" s="110" t="s">
        <v>92</v>
      </c>
      <c r="F14" s="111"/>
      <c r="G14" s="111"/>
      <c r="H14" s="111"/>
      <c r="I14" s="112" t="s">
        <v>93</v>
      </c>
      <c r="J14" s="113" t="s">
        <v>94</v>
      </c>
      <c r="K14" s="113" t="s">
        <v>95</v>
      </c>
      <c r="L14" s="114" t="s">
        <v>96</v>
      </c>
      <c r="M14" s="88" t="s">
        <v>97</v>
      </c>
      <c r="N14" s="116" t="s">
        <v>98</v>
      </c>
      <c r="O14" s="82" t="s">
        <v>99</v>
      </c>
      <c r="P14" s="88" t="s">
        <v>100</v>
      </c>
      <c r="Q14" s="82" t="s">
        <v>101</v>
      </c>
      <c r="R14" s="82" t="s">
        <v>102</v>
      </c>
      <c r="S14" s="30"/>
      <c r="T14" s="89" t="s">
        <v>103</v>
      </c>
      <c r="U14" s="88" t="s">
        <v>104</v>
      </c>
      <c r="V14" s="82" t="s">
        <v>105</v>
      </c>
      <c r="W14" s="88" t="s">
        <v>106</v>
      </c>
      <c r="X14" s="117"/>
      <c r="Y14" s="40"/>
      <c r="Z14" s="67"/>
      <c r="AA14" s="146"/>
      <c r="AB14" s="146"/>
      <c r="AC14" s="146"/>
      <c r="AD14" s="68"/>
      <c r="AE14" s="2"/>
      <c r="AF14" s="67"/>
      <c r="AG14" s="68"/>
      <c r="AH14" s="2"/>
      <c r="AI14" s="1"/>
      <c r="AJ14" s="2"/>
    </row>
    <row r="15" spans="1:36" ht="38.25">
      <c r="A15" s="106"/>
      <c r="B15" s="82"/>
      <c r="C15" s="82"/>
      <c r="D15" s="141"/>
      <c r="E15" s="34" t="s">
        <v>0</v>
      </c>
      <c r="F15" s="32" t="s">
        <v>1</v>
      </c>
      <c r="G15" s="3"/>
      <c r="H15" s="4" t="s">
        <v>107</v>
      </c>
      <c r="I15" s="89"/>
      <c r="J15" s="113"/>
      <c r="K15" s="113"/>
      <c r="L15" s="115"/>
      <c r="M15" s="88"/>
      <c r="N15" s="83"/>
      <c r="O15" s="83"/>
      <c r="P15" s="88"/>
      <c r="Q15" s="83"/>
      <c r="R15" s="83"/>
      <c r="S15" s="31"/>
      <c r="T15" s="90"/>
      <c r="U15" s="88"/>
      <c r="V15" s="83"/>
      <c r="W15" s="28" t="s">
        <v>108</v>
      </c>
      <c r="X15" s="35" t="s">
        <v>109</v>
      </c>
      <c r="Y15" s="40"/>
      <c r="Z15" s="43" t="s">
        <v>110</v>
      </c>
      <c r="AA15" s="29" t="s">
        <v>111</v>
      </c>
      <c r="AB15" s="29" t="s">
        <v>112</v>
      </c>
      <c r="AC15" s="29" t="s">
        <v>113</v>
      </c>
      <c r="AD15" s="44" t="s">
        <v>114</v>
      </c>
      <c r="AE15" s="2"/>
      <c r="AF15" s="43" t="s">
        <v>115</v>
      </c>
      <c r="AG15" s="44" t="s">
        <v>116</v>
      </c>
      <c r="AH15" s="2"/>
      <c r="AI15" s="1"/>
      <c r="AJ15" s="2"/>
    </row>
    <row r="16" spans="1:36" ht="15.75">
      <c r="A16" s="174">
        <v>1</v>
      </c>
      <c r="B16" s="91" t="s">
        <v>170</v>
      </c>
      <c r="C16" s="212" t="s">
        <v>171</v>
      </c>
      <c r="D16" s="212" t="s">
        <v>172</v>
      </c>
      <c r="E16" s="123" t="s">
        <v>6</v>
      </c>
      <c r="F16" s="126" t="s">
        <v>7</v>
      </c>
      <c r="G16" s="74" t="str">
        <f>+CONCATENATE(E16," - ",F16)</f>
        <v>MUY BAJA - MODERADO</v>
      </c>
      <c r="H16" s="128" t="str">
        <f>+VLOOKUP(G16,[2]Datos!D3:E17,2,FALSE)</f>
        <v>MODERADO</v>
      </c>
      <c r="I16" s="131" t="s">
        <v>173</v>
      </c>
      <c r="J16" s="5" t="s">
        <v>3</v>
      </c>
      <c r="K16" s="6" t="s">
        <v>121</v>
      </c>
      <c r="L16" s="7">
        <f>IF(K16="ASIGNADO",15,IF(K16="NO ASIGNADO",0,""))</f>
        <v>15</v>
      </c>
      <c r="M16" s="133">
        <f>SUM(L16:L22)</f>
        <v>100</v>
      </c>
      <c r="N16" s="135" t="s">
        <v>154</v>
      </c>
      <c r="O16" s="87">
        <f>IF(O19="DÉBIL",0,IF(O19="MODERADO",50,IF(O19="FUERTE",100,"")))</f>
        <v>100</v>
      </c>
      <c r="P16" s="84" t="str">
        <f>IF(AND(M19="FUERTE",N16="FUERTE (SIEMPRE SE EJECUTA)"),"NO","SÍ")</f>
        <v>NO</v>
      </c>
      <c r="Q16" s="167" t="s">
        <v>123</v>
      </c>
      <c r="R16" s="7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128" t="str">
        <f>+VLOOKUP(S16,[2]Datos!$D$3:$E$17,2,FALSE)</f>
        <v>MODERADO</v>
      </c>
      <c r="U16" s="168" t="s">
        <v>45</v>
      </c>
      <c r="V16" s="213" t="s">
        <v>174</v>
      </c>
      <c r="W16" s="214" t="s">
        <v>175</v>
      </c>
      <c r="X16" s="195" t="s">
        <v>176</v>
      </c>
      <c r="Y16" s="41"/>
      <c r="Z16" s="94" t="s">
        <v>177</v>
      </c>
      <c r="AA16" s="215" t="s">
        <v>178</v>
      </c>
      <c r="AB16" s="215" t="s">
        <v>179</v>
      </c>
      <c r="AC16" s="153" t="s">
        <v>161</v>
      </c>
      <c r="AD16" s="157" t="s">
        <v>161</v>
      </c>
      <c r="AE16" s="1"/>
      <c r="AF16" s="69" t="s">
        <v>180</v>
      </c>
      <c r="AG16" s="216" t="s">
        <v>181</v>
      </c>
      <c r="AH16" s="1"/>
      <c r="AI16" s="1"/>
      <c r="AJ16" s="1"/>
    </row>
    <row r="17" spans="1:36" ht="31.5">
      <c r="A17" s="174"/>
      <c r="B17" s="92"/>
      <c r="C17" s="217"/>
      <c r="D17" s="217"/>
      <c r="E17" s="124"/>
      <c r="F17" s="126"/>
      <c r="G17" s="75"/>
      <c r="H17" s="129"/>
      <c r="I17" s="218"/>
      <c r="J17" s="8" t="s">
        <v>9</v>
      </c>
      <c r="K17" s="9" t="s">
        <v>134</v>
      </c>
      <c r="L17" s="10">
        <f>IF(K17="ADECUADO",15,IF(K17="INADECUADO",0,""))</f>
        <v>15</v>
      </c>
      <c r="M17" s="134"/>
      <c r="N17" s="136"/>
      <c r="O17" s="87"/>
      <c r="P17" s="85"/>
      <c r="Q17" s="167"/>
      <c r="R17" s="78"/>
      <c r="S17" s="75"/>
      <c r="T17" s="129"/>
      <c r="U17" s="169"/>
      <c r="V17" s="219"/>
      <c r="W17" s="220"/>
      <c r="X17" s="221"/>
      <c r="Y17" s="41"/>
      <c r="Z17" s="70"/>
      <c r="AA17" s="222"/>
      <c r="AB17" s="215"/>
      <c r="AC17" s="153"/>
      <c r="AD17" s="157"/>
      <c r="AE17" s="1"/>
      <c r="AF17" s="223"/>
      <c r="AG17" s="224"/>
      <c r="AH17" s="1"/>
      <c r="AI17" s="1"/>
      <c r="AJ17" s="1"/>
    </row>
    <row r="18" spans="1:36" ht="63">
      <c r="A18" s="174"/>
      <c r="B18" s="92"/>
      <c r="C18" s="217"/>
      <c r="D18" s="217"/>
      <c r="E18" s="124"/>
      <c r="F18" s="126"/>
      <c r="G18" s="75"/>
      <c r="H18" s="129"/>
      <c r="I18" s="218"/>
      <c r="J18" s="11" t="s">
        <v>16</v>
      </c>
      <c r="K18" s="9" t="s">
        <v>17</v>
      </c>
      <c r="L18" s="10">
        <f>IF(K18="OPORTUNA",15,IF(K18="INOPORTUNA",0,""))</f>
        <v>15</v>
      </c>
      <c r="M18" s="134"/>
      <c r="N18" s="136"/>
      <c r="O18" s="87"/>
      <c r="P18" s="85"/>
      <c r="Q18" s="12" t="s">
        <v>135</v>
      </c>
      <c r="R18" s="78"/>
      <c r="S18" s="75"/>
      <c r="T18" s="129"/>
      <c r="U18" s="169"/>
      <c r="V18" s="219"/>
      <c r="W18" s="220"/>
      <c r="X18" s="221"/>
      <c r="Y18" s="41"/>
      <c r="Z18" s="70"/>
      <c r="AA18" s="222"/>
      <c r="AB18" s="215"/>
      <c r="AC18" s="153"/>
      <c r="AD18" s="157"/>
      <c r="AE18" s="1"/>
      <c r="AF18" s="223"/>
      <c r="AG18" s="224"/>
      <c r="AH18" s="1"/>
      <c r="AI18" s="1"/>
      <c r="AJ18" s="1"/>
    </row>
    <row r="19" spans="1:36" ht="63">
      <c r="A19" s="174"/>
      <c r="B19" s="92"/>
      <c r="C19" s="217"/>
      <c r="D19" s="217"/>
      <c r="E19" s="124"/>
      <c r="F19" s="126"/>
      <c r="G19" s="75"/>
      <c r="H19" s="129"/>
      <c r="I19" s="218"/>
      <c r="J19" s="8" t="s">
        <v>23</v>
      </c>
      <c r="K19" s="9" t="s">
        <v>137</v>
      </c>
      <c r="L19" s="10">
        <f>IF(K19="PREVENIR",15,IF(K19="DETECTAR",10,IF(K19="NO ES UN CONTROL",0,"")))</f>
        <v>15</v>
      </c>
      <c r="M19" s="138" t="str">
        <f>IF(M16&lt;86,"DÉBIL",IF(M16&lt;96,"MODERADO",IF(M16&lt;101,"FUERTE","")))</f>
        <v>FUERTE</v>
      </c>
      <c r="N19" s="136"/>
      <c r="O19" s="162" t="str">
        <f>IF(AND(M19="FUERTE",N16="FUERTE (SIEMPRE SE EJECUTA)"),"FUERTE",IF(OR(M19="DÉBIL",N16="DÉBIL (NO SE EJECUTA)"),"DÉBIL",IF(OR(M19="MODERADO",N16="MODERADO (ALGUNAS VECES)"),"MODERADO")))</f>
        <v>FUERTE</v>
      </c>
      <c r="P19" s="85"/>
      <c r="Q19" s="164">
        <f>IF(AND($O$19="FUERTE",$Q$16="DIRECTAMENTE"),2,IF(AND($O$19="FUERTE",$Q$16="DIRECTAMENTE"),2,IF(AND($O$19="FUERTE",$Q$16="DIRECTAMENTE"),2,IF(AND($O$19="FUERTE",$Q$16="NO DISMINUYE"),0,IF(AND($O$19="MODERADO",$Q$16="DIRECTAMENTE"),1,IF(AND($O$19="MODERADO",$Q$16="DIRECTAMENTE"),1,IF(AND($O$19="MODERADO",$Q$16="DIRECTAMENTE"),1,IF(AND($O$19="MODERADO",$Q$16="NO DISMINUYE"),0,"N/A"))))))))</f>
        <v>2</v>
      </c>
      <c r="R19" s="78"/>
      <c r="S19" s="75"/>
      <c r="T19" s="129"/>
      <c r="U19" s="169"/>
      <c r="V19" s="149" t="s">
        <v>55</v>
      </c>
      <c r="W19" s="220"/>
      <c r="X19" s="149" t="s">
        <v>138</v>
      </c>
      <c r="Y19" s="42"/>
      <c r="Z19" s="70"/>
      <c r="AA19" s="222"/>
      <c r="AB19" s="215"/>
      <c r="AC19" s="153"/>
      <c r="AD19" s="157"/>
      <c r="AE19" s="1"/>
      <c r="AF19" s="223"/>
      <c r="AG19" s="224"/>
      <c r="AH19" s="1"/>
      <c r="AI19" s="1"/>
      <c r="AJ19" s="1"/>
    </row>
    <row r="20" spans="1:36" ht="47.25">
      <c r="A20" s="174"/>
      <c r="B20" s="92"/>
      <c r="C20" s="217"/>
      <c r="D20" s="217"/>
      <c r="E20" s="124"/>
      <c r="F20" s="126"/>
      <c r="G20" s="75"/>
      <c r="H20" s="129"/>
      <c r="I20" s="218"/>
      <c r="J20" s="8" t="s">
        <v>29</v>
      </c>
      <c r="K20" s="9" t="s">
        <v>139</v>
      </c>
      <c r="L20" s="10">
        <f>IF(K20="CONFIABLE",15,IF(K20="NO CONFIABLE",0,""))</f>
        <v>15</v>
      </c>
      <c r="M20" s="139"/>
      <c r="N20" s="136"/>
      <c r="O20" s="162"/>
      <c r="P20" s="85"/>
      <c r="Q20" s="165"/>
      <c r="R20" s="78"/>
      <c r="S20" s="75"/>
      <c r="T20" s="129"/>
      <c r="U20" s="169"/>
      <c r="V20" s="150"/>
      <c r="W20" s="220"/>
      <c r="X20" s="150"/>
      <c r="Y20" s="42"/>
      <c r="Z20" s="70"/>
      <c r="AA20" s="222"/>
      <c r="AB20" s="215"/>
      <c r="AC20" s="153"/>
      <c r="AD20" s="157"/>
      <c r="AE20" s="1"/>
      <c r="AF20" s="223"/>
      <c r="AG20" s="224"/>
      <c r="AH20" s="1"/>
      <c r="AI20" s="1"/>
      <c r="AJ20" s="1"/>
    </row>
    <row r="21" spans="1:36" ht="47.25">
      <c r="A21" s="174"/>
      <c r="B21" s="92"/>
      <c r="C21" s="217"/>
      <c r="D21" s="217"/>
      <c r="E21" s="124"/>
      <c r="F21" s="126"/>
      <c r="G21" s="75"/>
      <c r="H21" s="129"/>
      <c r="I21" s="218"/>
      <c r="J21" s="8" t="s">
        <v>34</v>
      </c>
      <c r="K21" s="9" t="s">
        <v>141</v>
      </c>
      <c r="L21" s="10">
        <f>IF(K21="SE INVESTIGAN Y SE RESUELVEN OPORTUNAMENTE",15,IF(K21="NO SE INVESTIGAN Y SE RESUELVEN OPORTUNAMENTE",0,""))</f>
        <v>15</v>
      </c>
      <c r="M21" s="139"/>
      <c r="N21" s="136"/>
      <c r="O21" s="162"/>
      <c r="P21" s="85"/>
      <c r="Q21" s="165"/>
      <c r="R21" s="78"/>
      <c r="S21" s="75"/>
      <c r="T21" s="129"/>
      <c r="U21" s="169"/>
      <c r="V21" s="225" t="s">
        <v>60</v>
      </c>
      <c r="W21" s="220"/>
      <c r="X21" s="214" t="s">
        <v>182</v>
      </c>
      <c r="Y21" s="41"/>
      <c r="Z21" s="70"/>
      <c r="AA21" s="222"/>
      <c r="AB21" s="215"/>
      <c r="AC21" s="153"/>
      <c r="AD21" s="157"/>
      <c r="AE21" s="1"/>
      <c r="AF21" s="223"/>
      <c r="AG21" s="224"/>
      <c r="AH21" s="1"/>
      <c r="AI21" s="1"/>
      <c r="AJ21" s="1"/>
    </row>
    <row r="22" spans="1:36" ht="48" thickBot="1">
      <c r="A22" s="197"/>
      <c r="B22" s="93"/>
      <c r="C22" s="226"/>
      <c r="D22" s="226"/>
      <c r="E22" s="125"/>
      <c r="F22" s="127"/>
      <c r="G22" s="76"/>
      <c r="H22" s="130"/>
      <c r="I22" s="227"/>
      <c r="J22" s="36" t="s">
        <v>38</v>
      </c>
      <c r="K22" s="37" t="s">
        <v>144</v>
      </c>
      <c r="L22" s="38">
        <f>IF(K22="COMPLETA",10,IF(K22="INCOMPLETA",5,IF(K22="NO EXISTE",0,"")))</f>
        <v>10</v>
      </c>
      <c r="M22" s="140"/>
      <c r="N22" s="137"/>
      <c r="O22" s="163"/>
      <c r="P22" s="86"/>
      <c r="Q22" s="166"/>
      <c r="R22" s="79"/>
      <c r="S22" s="76"/>
      <c r="T22" s="130"/>
      <c r="U22" s="170"/>
      <c r="V22" s="228"/>
      <c r="W22" s="229"/>
      <c r="X22" s="229"/>
      <c r="Y22" s="41"/>
      <c r="Z22" s="71"/>
      <c r="AA22" s="230"/>
      <c r="AB22" s="231"/>
      <c r="AC22" s="154"/>
      <c r="AD22" s="158"/>
      <c r="AE22" s="1"/>
      <c r="AF22" s="232"/>
      <c r="AG22" s="233"/>
      <c r="AH22" s="1"/>
      <c r="AI22" s="1"/>
      <c r="AJ22" s="1"/>
    </row>
  </sheetData>
  <mergeCells count="72">
    <mergeCell ref="AG16:AG22"/>
    <mergeCell ref="AF16:AF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N16" xr:uid="{A48A880A-450A-4B23-8661-0AA352DA8441}">
      <formula1>$AE$14:$AF$14</formula1>
    </dataValidation>
    <dataValidation type="list" allowBlank="1" showInputMessage="1" showErrorMessage="1" sqref="Q16:Q17" xr:uid="{AA7F9987-5E69-4089-AD5F-023A985D7DCE}">
      <formula1>$AE$19:$AE$21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55FA-FCEA-4A94-B0F5-A61465664C1A}">
  <dimension ref="A1:AJ31"/>
  <sheetViews>
    <sheetView zoomScale="70" zoomScaleNormal="70" workbookViewId="0">
      <selection activeCell="A16" sqref="A16:A22"/>
    </sheetView>
  </sheetViews>
  <sheetFormatPr baseColWidth="10" defaultColWidth="11.42578125" defaultRowHeight="15"/>
  <cols>
    <col min="1" max="1" width="36.85546875" customWidth="1"/>
    <col min="2" max="4" width="32.42578125" customWidth="1"/>
    <col min="5" max="6" width="20.85546875" customWidth="1"/>
    <col min="7" max="7" width="39.28515625" customWidth="1"/>
    <col min="8" max="8" width="25.42578125" customWidth="1"/>
    <col min="9" max="9" width="62.140625" customWidth="1"/>
    <col min="10" max="10" width="29.85546875" customWidth="1"/>
    <col min="11" max="11" width="15.42578125" customWidth="1"/>
    <col min="12" max="12" width="13.42578125" customWidth="1"/>
    <col min="13" max="13" width="15" customWidth="1"/>
    <col min="14" max="14" width="9.7109375" customWidth="1"/>
    <col min="15" max="15" width="20.7109375" customWidth="1"/>
    <col min="16" max="16" width="19.7109375" customWidth="1"/>
    <col min="17" max="17" width="25.140625" customWidth="1"/>
    <col min="18" max="20" width="25.140625" hidden="1" customWidth="1"/>
    <col min="21" max="21" width="16.42578125" hidden="1" customWidth="1"/>
    <col min="22" max="22" width="25.42578125" customWidth="1"/>
    <col min="23" max="23" width="29" customWidth="1"/>
    <col min="24" max="24" width="25.42578125" customWidth="1"/>
    <col min="25" max="25" width="1.7109375" customWidth="1"/>
    <col min="26" max="26" width="33.42578125" customWidth="1"/>
    <col min="27" max="27" width="40.140625" customWidth="1"/>
    <col min="28" max="28" width="41.140625" customWidth="1"/>
    <col min="29" max="29" width="40.28515625" customWidth="1"/>
    <col min="30" max="30" width="34.85546875" customWidth="1"/>
    <col min="31" max="31" width="2.28515625" customWidth="1"/>
    <col min="32" max="32" width="42.42578125" customWidth="1"/>
    <col min="33" max="33" width="50.28515625" customWidth="1"/>
  </cols>
  <sheetData>
    <row r="1" spans="1:36" ht="15.75">
      <c r="A1" s="95"/>
      <c r="B1" s="57" t="s">
        <v>145</v>
      </c>
      <c r="C1" s="58"/>
      <c r="D1" s="58"/>
      <c r="E1" s="58"/>
      <c r="F1" s="58"/>
      <c r="G1" s="58"/>
      <c r="H1" s="58"/>
      <c r="I1" s="58"/>
      <c r="J1" s="58"/>
      <c r="K1" s="58"/>
      <c r="L1" s="58"/>
      <c r="M1" s="58"/>
      <c r="N1" s="58"/>
      <c r="O1" s="58"/>
      <c r="P1" s="58"/>
      <c r="Q1" s="58"/>
      <c r="R1" s="58"/>
      <c r="S1" s="58"/>
      <c r="T1" s="58"/>
      <c r="U1" s="58"/>
      <c r="V1" s="58"/>
      <c r="W1" s="58"/>
      <c r="X1" s="58"/>
      <c r="Y1" s="58"/>
      <c r="Z1" s="58"/>
      <c r="AA1" s="58"/>
      <c r="AB1" s="58"/>
      <c r="AC1" s="59"/>
      <c r="AD1" s="55" t="s">
        <v>62</v>
      </c>
      <c r="AE1" s="56"/>
      <c r="AF1" s="56"/>
      <c r="AG1" s="45" t="s">
        <v>63</v>
      </c>
      <c r="AH1" s="1"/>
      <c r="AI1" s="1"/>
      <c r="AJ1" s="1"/>
    </row>
    <row r="2" spans="1:36" ht="16.5" thickBot="1">
      <c r="A2" s="95"/>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2"/>
      <c r="AD2" s="55" t="s">
        <v>64</v>
      </c>
      <c r="AE2" s="56"/>
      <c r="AF2" s="56"/>
      <c r="AG2" s="46" t="s">
        <v>65</v>
      </c>
      <c r="AH2" s="1"/>
      <c r="AI2" s="1"/>
      <c r="AJ2" s="1"/>
    </row>
    <row r="3" spans="1:36" ht="15.75">
      <c r="A3" s="95"/>
      <c r="B3" s="57"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9"/>
      <c r="AD3" s="55" t="s">
        <v>67</v>
      </c>
      <c r="AE3" s="56"/>
      <c r="AF3" s="56"/>
      <c r="AG3" s="45" t="s">
        <v>68</v>
      </c>
      <c r="AH3" s="1"/>
      <c r="AI3" s="1"/>
      <c r="AJ3" s="1"/>
    </row>
    <row r="4" spans="1:36" ht="16.5" thickBot="1">
      <c r="A4" s="9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2"/>
      <c r="AD4" s="55" t="s">
        <v>69</v>
      </c>
      <c r="AE4" s="56"/>
      <c r="AF4" s="56"/>
      <c r="AG4" s="47">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39" thickBot="1">
      <c r="A6" s="48" t="s">
        <v>70</v>
      </c>
      <c r="B6" s="96" t="s">
        <v>146</v>
      </c>
      <c r="C6" s="97"/>
      <c r="D6" s="97"/>
      <c r="E6" s="97"/>
      <c r="F6" s="97"/>
      <c r="G6" s="97"/>
      <c r="H6" s="98"/>
      <c r="I6" s="16"/>
      <c r="J6" s="22"/>
      <c r="K6" s="25" t="s">
        <v>71</v>
      </c>
      <c r="L6" s="24"/>
      <c r="M6" s="72">
        <v>45321</v>
      </c>
      <c r="N6" s="73"/>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8" t="s">
        <v>72</v>
      </c>
      <c r="B8" s="171" t="s">
        <v>147</v>
      </c>
      <c r="C8" s="172"/>
      <c r="D8" s="172"/>
      <c r="E8" s="172"/>
      <c r="F8" s="172"/>
      <c r="G8" s="172"/>
      <c r="H8" s="172"/>
      <c r="I8" s="173"/>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27" thickBot="1">
      <c r="A9" s="48" t="s">
        <v>78</v>
      </c>
      <c r="B9" s="171" t="s">
        <v>148</v>
      </c>
      <c r="C9" s="172"/>
      <c r="D9" s="172"/>
      <c r="E9" s="172"/>
      <c r="F9" s="172"/>
      <c r="G9" s="172"/>
      <c r="H9" s="172"/>
      <c r="I9" s="173"/>
      <c r="J9" s="16"/>
      <c r="K9" s="50" t="s">
        <v>80</v>
      </c>
      <c r="L9" s="21"/>
      <c r="M9" s="21"/>
      <c r="N9" s="50"/>
      <c r="O9" s="50"/>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c r="A12" s="99" t="s">
        <v>81</v>
      </c>
      <c r="B12" s="100"/>
      <c r="C12" s="100"/>
      <c r="D12" s="101"/>
      <c r="E12" s="102" t="s">
        <v>82</v>
      </c>
      <c r="F12" s="103"/>
      <c r="G12" s="103"/>
      <c r="H12" s="103"/>
      <c r="I12" s="103"/>
      <c r="J12" s="103"/>
      <c r="K12" s="103"/>
      <c r="L12" s="103"/>
      <c r="M12" s="103"/>
      <c r="N12" s="103"/>
      <c r="O12" s="103"/>
      <c r="P12" s="103"/>
      <c r="Q12" s="103"/>
      <c r="R12" s="103"/>
      <c r="S12" s="103"/>
      <c r="T12" s="103"/>
      <c r="U12" s="103"/>
      <c r="V12" s="103"/>
      <c r="W12" s="103"/>
      <c r="X12" s="104"/>
      <c r="Y12" s="33"/>
      <c r="Z12" s="63" t="s">
        <v>83</v>
      </c>
      <c r="AA12" s="144"/>
      <c r="AB12" s="144"/>
      <c r="AC12" s="144"/>
      <c r="AD12" s="64"/>
      <c r="AE12" s="1"/>
      <c r="AF12" s="63" t="s">
        <v>84</v>
      </c>
      <c r="AG12" s="64"/>
      <c r="AH12" s="1"/>
      <c r="AI12" s="1"/>
      <c r="AJ12" s="1"/>
    </row>
    <row r="13" spans="1:36">
      <c r="A13" s="105" t="s">
        <v>85</v>
      </c>
      <c r="B13" s="88" t="s">
        <v>86</v>
      </c>
      <c r="C13" s="88" t="s">
        <v>87</v>
      </c>
      <c r="D13" s="117" t="s">
        <v>88</v>
      </c>
      <c r="E13" s="142" t="s">
        <v>89</v>
      </c>
      <c r="F13" s="143"/>
      <c r="G13" s="143"/>
      <c r="H13" s="143"/>
      <c r="I13" s="107" t="s">
        <v>90</v>
      </c>
      <c r="J13" s="108"/>
      <c r="K13" s="108"/>
      <c r="L13" s="108"/>
      <c r="M13" s="108"/>
      <c r="N13" s="108"/>
      <c r="O13" s="108"/>
      <c r="P13" s="108"/>
      <c r="Q13" s="108"/>
      <c r="R13" s="27"/>
      <c r="S13" s="27"/>
      <c r="T13" s="107" t="s">
        <v>91</v>
      </c>
      <c r="U13" s="108"/>
      <c r="V13" s="108"/>
      <c r="W13" s="108"/>
      <c r="X13" s="109"/>
      <c r="Y13" s="33"/>
      <c r="Z13" s="65"/>
      <c r="AA13" s="145"/>
      <c r="AB13" s="145"/>
      <c r="AC13" s="145"/>
      <c r="AD13" s="66"/>
      <c r="AE13" s="1"/>
      <c r="AF13" s="65"/>
      <c r="AG13" s="66"/>
      <c r="AH13" s="2"/>
      <c r="AI13" s="2"/>
      <c r="AJ13" s="2"/>
    </row>
    <row r="14" spans="1:36" ht="15.75" thickBot="1">
      <c r="A14" s="105"/>
      <c r="B14" s="88"/>
      <c r="C14" s="88"/>
      <c r="D14" s="117"/>
      <c r="E14" s="110" t="s">
        <v>92</v>
      </c>
      <c r="F14" s="111"/>
      <c r="G14" s="111"/>
      <c r="H14" s="111"/>
      <c r="I14" s="112" t="s">
        <v>93</v>
      </c>
      <c r="J14" s="113" t="s">
        <v>94</v>
      </c>
      <c r="K14" s="113" t="s">
        <v>95</v>
      </c>
      <c r="L14" s="114" t="s">
        <v>96</v>
      </c>
      <c r="M14" s="88" t="s">
        <v>97</v>
      </c>
      <c r="N14" s="116" t="s">
        <v>98</v>
      </c>
      <c r="O14" s="82" t="s">
        <v>99</v>
      </c>
      <c r="P14" s="88" t="s">
        <v>100</v>
      </c>
      <c r="Q14" s="82" t="s">
        <v>101</v>
      </c>
      <c r="R14" s="82" t="s">
        <v>102</v>
      </c>
      <c r="S14" s="30"/>
      <c r="T14" s="89" t="s">
        <v>103</v>
      </c>
      <c r="U14" s="88" t="s">
        <v>104</v>
      </c>
      <c r="V14" s="82" t="s">
        <v>105</v>
      </c>
      <c r="W14" s="88" t="s">
        <v>106</v>
      </c>
      <c r="X14" s="117"/>
      <c r="Y14" s="40"/>
      <c r="Z14" s="67"/>
      <c r="AA14" s="146"/>
      <c r="AB14" s="146"/>
      <c r="AC14" s="146"/>
      <c r="AD14" s="68"/>
      <c r="AE14" s="2"/>
      <c r="AF14" s="67"/>
      <c r="AG14" s="68"/>
      <c r="AH14" s="2"/>
      <c r="AI14" s="1"/>
      <c r="AJ14" s="2"/>
    </row>
    <row r="15" spans="1:36" ht="38.25">
      <c r="A15" s="106"/>
      <c r="B15" s="82"/>
      <c r="C15" s="82"/>
      <c r="D15" s="141"/>
      <c r="E15" s="34" t="s">
        <v>0</v>
      </c>
      <c r="F15" s="32" t="s">
        <v>1</v>
      </c>
      <c r="G15" s="3"/>
      <c r="H15" s="4" t="s">
        <v>107</v>
      </c>
      <c r="I15" s="89"/>
      <c r="J15" s="113"/>
      <c r="K15" s="113"/>
      <c r="L15" s="115"/>
      <c r="M15" s="88"/>
      <c r="N15" s="83"/>
      <c r="O15" s="83"/>
      <c r="P15" s="88"/>
      <c r="Q15" s="83"/>
      <c r="R15" s="83"/>
      <c r="S15" s="31"/>
      <c r="T15" s="90"/>
      <c r="U15" s="88"/>
      <c r="V15" s="83"/>
      <c r="W15" s="28" t="s">
        <v>108</v>
      </c>
      <c r="X15" s="35" t="s">
        <v>109</v>
      </c>
      <c r="Y15" s="40"/>
      <c r="Z15" s="43" t="s">
        <v>110</v>
      </c>
      <c r="AA15" s="29" t="s">
        <v>111</v>
      </c>
      <c r="AB15" s="29" t="s">
        <v>112</v>
      </c>
      <c r="AC15" s="29" t="s">
        <v>113</v>
      </c>
      <c r="AD15" s="44" t="s">
        <v>114</v>
      </c>
      <c r="AE15" s="2"/>
      <c r="AF15" s="43" t="s">
        <v>115</v>
      </c>
      <c r="AG15" s="44" t="s">
        <v>149</v>
      </c>
      <c r="AH15" s="2"/>
      <c r="AI15" s="1"/>
      <c r="AJ15" s="2"/>
    </row>
    <row r="16" spans="1:36" ht="63.75">
      <c r="A16" s="174">
        <v>1</v>
      </c>
      <c r="B16" s="120" t="s">
        <v>150</v>
      </c>
      <c r="C16" s="120" t="s">
        <v>151</v>
      </c>
      <c r="D16" s="120" t="s">
        <v>152</v>
      </c>
      <c r="E16" s="123" t="s">
        <v>6</v>
      </c>
      <c r="F16" s="126" t="s">
        <v>7</v>
      </c>
      <c r="G16" s="74" t="str">
        <f>+CONCATENATE(E16," - ",F16)</f>
        <v>MUY BAJA - MODERADO</v>
      </c>
      <c r="H16" s="128" t="str">
        <f>+VLOOKUP(G16,[1]Datos!D3:E17,2,FALSE)</f>
        <v>MODERADO</v>
      </c>
      <c r="I16" s="175" t="s">
        <v>153</v>
      </c>
      <c r="J16" s="5" t="s">
        <v>3</v>
      </c>
      <c r="K16" s="6" t="s">
        <v>121</v>
      </c>
      <c r="L16" s="7">
        <f>IF(K16="ASIGNADO",15,IF(K16="NO ASIGNADO",0,""))</f>
        <v>15</v>
      </c>
      <c r="M16" s="133">
        <f>SUM(L16:L22)</f>
        <v>100</v>
      </c>
      <c r="N16" s="135" t="s">
        <v>154</v>
      </c>
      <c r="O16" s="87">
        <f>IF(O19="DÉBIL",0,IF(O19="MODERADO",50,IF(O19="FUERTE",100,"")))</f>
        <v>100</v>
      </c>
      <c r="P16" s="84" t="str">
        <f>IF(AND(M19="FUERTE",N16="FUERTE (SIEMPRE SE EJECUTA)"),"NO","SÍ")</f>
        <v>NO</v>
      </c>
      <c r="Q16" s="167" t="s">
        <v>123</v>
      </c>
      <c r="R16" s="7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128" t="str">
        <f>+VLOOKUP(S16,[1]Datos!$D$3:$E$17,2,FALSE)</f>
        <v>MODERADO</v>
      </c>
      <c r="U16" s="168" t="s">
        <v>45</v>
      </c>
      <c r="V16" s="176" t="s">
        <v>155</v>
      </c>
      <c r="W16" s="177" t="s">
        <v>156</v>
      </c>
      <c r="X16" s="178" t="s">
        <v>157</v>
      </c>
      <c r="Y16" s="41"/>
      <c r="Z16" s="179">
        <v>45539</v>
      </c>
      <c r="AA16" s="180" t="s">
        <v>158</v>
      </c>
      <c r="AB16" s="180" t="s">
        <v>159</v>
      </c>
      <c r="AC16" s="181" t="s">
        <v>160</v>
      </c>
      <c r="AD16" s="181" t="s">
        <v>161</v>
      </c>
      <c r="AE16" s="1"/>
      <c r="AF16" s="69" t="s">
        <v>162</v>
      </c>
      <c r="AG16" s="182" t="s">
        <v>163</v>
      </c>
      <c r="AH16" s="1"/>
      <c r="AI16" s="1"/>
      <c r="AJ16" s="1"/>
    </row>
    <row r="17" spans="1:36" ht="63">
      <c r="A17" s="174"/>
      <c r="B17" s="121"/>
      <c r="C17" s="121"/>
      <c r="D17" s="121"/>
      <c r="E17" s="124"/>
      <c r="F17" s="126"/>
      <c r="G17" s="75"/>
      <c r="H17" s="129"/>
      <c r="I17" s="175"/>
      <c r="J17" s="8" t="s">
        <v>9</v>
      </c>
      <c r="K17" s="9" t="s">
        <v>134</v>
      </c>
      <c r="L17" s="10">
        <f>IF(K17="ADECUADO",15,IF(K17="INADECUADO",0,""))</f>
        <v>15</v>
      </c>
      <c r="M17" s="134"/>
      <c r="N17" s="136"/>
      <c r="O17" s="87"/>
      <c r="P17" s="85"/>
      <c r="Q17" s="167"/>
      <c r="R17" s="78"/>
      <c r="S17" s="75"/>
      <c r="T17" s="129"/>
      <c r="U17" s="169"/>
      <c r="V17" s="183"/>
      <c r="W17" s="184"/>
      <c r="X17" s="185"/>
      <c r="Y17" s="41"/>
      <c r="Z17" s="186"/>
      <c r="AA17" s="187"/>
      <c r="AB17" s="187"/>
      <c r="AC17" s="188"/>
      <c r="AD17" s="188"/>
      <c r="AE17" s="1"/>
      <c r="AF17" s="189"/>
      <c r="AG17" s="190"/>
      <c r="AH17" s="1"/>
      <c r="AI17" s="1"/>
      <c r="AJ17" s="1"/>
    </row>
    <row r="18" spans="1:36" ht="78.75">
      <c r="A18" s="174"/>
      <c r="B18" s="121"/>
      <c r="C18" s="121"/>
      <c r="D18" s="121"/>
      <c r="E18" s="124"/>
      <c r="F18" s="126"/>
      <c r="G18" s="75"/>
      <c r="H18" s="129"/>
      <c r="I18" s="175"/>
      <c r="J18" s="11" t="s">
        <v>16</v>
      </c>
      <c r="K18" s="9" t="s">
        <v>17</v>
      </c>
      <c r="L18" s="10">
        <f>IF(K18="OPORTUNA",15,IF(K18="INOPORTUNA",0,""))</f>
        <v>15</v>
      </c>
      <c r="M18" s="134"/>
      <c r="N18" s="136"/>
      <c r="O18" s="87"/>
      <c r="P18" s="85"/>
      <c r="Q18" s="12" t="s">
        <v>135</v>
      </c>
      <c r="R18" s="78"/>
      <c r="S18" s="75"/>
      <c r="T18" s="129"/>
      <c r="U18" s="169"/>
      <c r="V18" s="183"/>
      <c r="W18" s="184"/>
      <c r="X18" s="185"/>
      <c r="Y18" s="41"/>
      <c r="Z18" s="186"/>
      <c r="AA18" s="187"/>
      <c r="AB18" s="187"/>
      <c r="AC18" s="188"/>
      <c r="AD18" s="188"/>
      <c r="AE18" s="1"/>
      <c r="AF18" s="189"/>
      <c r="AG18" s="191" t="s">
        <v>164</v>
      </c>
      <c r="AH18" s="1"/>
      <c r="AI18" s="1"/>
      <c r="AJ18" s="1"/>
    </row>
    <row r="19" spans="1:36" ht="110.25">
      <c r="A19" s="174"/>
      <c r="B19" s="121"/>
      <c r="C19" s="121"/>
      <c r="D19" s="121"/>
      <c r="E19" s="124"/>
      <c r="F19" s="126"/>
      <c r="G19" s="75"/>
      <c r="H19" s="129"/>
      <c r="I19" s="175"/>
      <c r="J19" s="8" t="s">
        <v>23</v>
      </c>
      <c r="K19" s="9" t="s">
        <v>137</v>
      </c>
      <c r="L19" s="10">
        <f>IF(K19="PREVENIR",15,IF(K19="DETECTAR",10,IF(K19="NO ES UN CONTROL",0,"")))</f>
        <v>15</v>
      </c>
      <c r="M19" s="138" t="str">
        <f>IF(M16&lt;86,"DÉBIL",IF(M16&lt;96,"MODERADO",IF(M16&lt;101,"FUERTE","")))</f>
        <v>FUERTE</v>
      </c>
      <c r="N19" s="136"/>
      <c r="O19" s="162" t="str">
        <f>IF(AND(M19="FUERTE",N16="FUERTE (SIEMPRE SE EJECUTA)"),"FUERTE",IF(OR(M19="DÉBIL",N16="DÉBIL (NO SE EJECUTA)"),"DÉBIL",IF(OR(M19="MODERADO",N16="MODERADO (ALGUNAS VECES)"),"MODERADO")))</f>
        <v>FUERTE</v>
      </c>
      <c r="P19" s="85"/>
      <c r="Q19" s="164">
        <f>IF(AND($O$19="FUERTE",$Q$16="DIRECTAMENTE"),2,IF(AND($O$19="FUERTE",$Q$16="DIRECTAMENTE"),2,IF(AND($O$19="FUERTE",$Q$16="DIRECTAMENTE"),2,IF(AND($O$19="FUERTE",$Q$16="NO DISMINUYE"),0,IF(AND($O$19="MODERADO",$Q$16="DIRECTAMENTE"),1,IF(AND($O$19="MODERADO",$Q$16="DIRECTAMENTE"),1,IF(AND($O$19="MODERADO",$Q$16="DIRECTAMENTE"),1,IF(AND($O$19="MODERADO",$Q$16="NO DISMINUYE"),0,"N/A"))))))))</f>
        <v>2</v>
      </c>
      <c r="R19" s="78"/>
      <c r="S19" s="75"/>
      <c r="T19" s="129"/>
      <c r="U19" s="169"/>
      <c r="V19" s="149" t="s">
        <v>55</v>
      </c>
      <c r="W19" s="184"/>
      <c r="X19" s="149" t="s">
        <v>138</v>
      </c>
      <c r="Y19" s="42"/>
      <c r="Z19" s="186"/>
      <c r="AA19" s="187"/>
      <c r="AB19" s="187"/>
      <c r="AC19" s="188"/>
      <c r="AD19" s="188"/>
      <c r="AE19" s="1"/>
      <c r="AF19" s="189"/>
      <c r="AG19" s="192"/>
      <c r="AH19" s="1"/>
      <c r="AI19" s="1"/>
      <c r="AJ19" s="1"/>
    </row>
    <row r="20" spans="1:36" ht="63">
      <c r="A20" s="174"/>
      <c r="B20" s="121"/>
      <c r="C20" s="121"/>
      <c r="D20" s="121"/>
      <c r="E20" s="124"/>
      <c r="F20" s="126"/>
      <c r="G20" s="75"/>
      <c r="H20" s="129"/>
      <c r="I20" s="175"/>
      <c r="J20" s="8" t="s">
        <v>29</v>
      </c>
      <c r="K20" s="9" t="s">
        <v>139</v>
      </c>
      <c r="L20" s="10">
        <f>IF(K20="CONFIABLE",15,IF(K20="NO CONFIABLE",0,""))</f>
        <v>15</v>
      </c>
      <c r="M20" s="139"/>
      <c r="N20" s="136"/>
      <c r="O20" s="162"/>
      <c r="P20" s="85"/>
      <c r="Q20" s="165"/>
      <c r="R20" s="78"/>
      <c r="S20" s="75"/>
      <c r="T20" s="129"/>
      <c r="U20" s="169"/>
      <c r="V20" s="150"/>
      <c r="W20" s="184"/>
      <c r="X20" s="150"/>
      <c r="Y20" s="42"/>
      <c r="Z20" s="186"/>
      <c r="AA20" s="187"/>
      <c r="AB20" s="187"/>
      <c r="AC20" s="188"/>
      <c r="AD20" s="188"/>
      <c r="AE20" s="1"/>
      <c r="AF20" s="189"/>
      <c r="AG20" s="193" t="s">
        <v>165</v>
      </c>
      <c r="AH20" s="1"/>
      <c r="AI20" s="1"/>
      <c r="AJ20" s="1"/>
    </row>
    <row r="21" spans="1:36" ht="94.5">
      <c r="A21" s="174"/>
      <c r="B21" s="121"/>
      <c r="C21" s="121"/>
      <c r="D21" s="121"/>
      <c r="E21" s="124"/>
      <c r="F21" s="126"/>
      <c r="G21" s="75"/>
      <c r="H21" s="129"/>
      <c r="I21" s="175"/>
      <c r="J21" s="8" t="s">
        <v>34</v>
      </c>
      <c r="K21" s="9" t="s">
        <v>141</v>
      </c>
      <c r="L21" s="10">
        <f>IF(K21="SE INVESTIGAN Y SE RESUELVEN OPORTUNAMENTE",15,IF(K21="NO SE INVESTIGAN Y SE RESUELVEN OPORTUNAMENTE",0,""))</f>
        <v>15</v>
      </c>
      <c r="M21" s="139"/>
      <c r="N21" s="136"/>
      <c r="O21" s="162"/>
      <c r="P21" s="85"/>
      <c r="Q21" s="165"/>
      <c r="R21" s="78"/>
      <c r="S21" s="75"/>
      <c r="T21" s="129"/>
      <c r="U21" s="169"/>
      <c r="V21" s="194" t="s">
        <v>60</v>
      </c>
      <c r="W21" s="184"/>
      <c r="X21" s="195" t="s">
        <v>166</v>
      </c>
      <c r="Y21" s="41"/>
      <c r="Z21" s="186"/>
      <c r="AA21" s="187"/>
      <c r="AB21" s="187"/>
      <c r="AC21" s="188"/>
      <c r="AD21" s="188"/>
      <c r="AE21" s="1"/>
      <c r="AF21" s="189"/>
      <c r="AG21" s="196"/>
      <c r="AH21" s="1"/>
      <c r="AI21" s="1"/>
      <c r="AJ21" s="1"/>
    </row>
    <row r="22" spans="1:36" ht="79.5" thickBot="1">
      <c r="A22" s="197"/>
      <c r="B22" s="122"/>
      <c r="C22" s="122"/>
      <c r="D22" s="122"/>
      <c r="E22" s="125"/>
      <c r="F22" s="127"/>
      <c r="G22" s="76"/>
      <c r="H22" s="130"/>
      <c r="I22" s="198"/>
      <c r="J22" s="36" t="s">
        <v>38</v>
      </c>
      <c r="K22" s="37" t="s">
        <v>144</v>
      </c>
      <c r="L22" s="38">
        <f>IF(K22="COMPLETA",10,IF(K22="INCOMPLETA",5,IF(K22="NO EXISTE",0,"")))</f>
        <v>10</v>
      </c>
      <c r="M22" s="140"/>
      <c r="N22" s="137"/>
      <c r="O22" s="163"/>
      <c r="P22" s="86"/>
      <c r="Q22" s="166"/>
      <c r="R22" s="79"/>
      <c r="S22" s="76"/>
      <c r="T22" s="130"/>
      <c r="U22" s="170"/>
      <c r="V22" s="199"/>
      <c r="W22" s="200"/>
      <c r="X22" s="201"/>
      <c r="Y22" s="41"/>
      <c r="Z22" s="202"/>
      <c r="AA22" s="203"/>
      <c r="AB22" s="203"/>
      <c r="AC22" s="204"/>
      <c r="AD22" s="204"/>
      <c r="AE22" s="1"/>
      <c r="AF22" s="205"/>
      <c r="AG22" s="206" t="s">
        <v>143</v>
      </c>
      <c r="AH22" s="1"/>
      <c r="AI22" s="1"/>
      <c r="AJ22" s="1"/>
    </row>
    <row r="24" spans="1:36">
      <c r="AA24" s="14"/>
    </row>
    <row r="25" spans="1:36" ht="15.75">
      <c r="AA25" s="207"/>
      <c r="AG25" s="208"/>
    </row>
    <row r="26" spans="1:36" ht="15.75">
      <c r="AG26" s="209"/>
    </row>
    <row r="27" spans="1:36" ht="15.75">
      <c r="AG27" s="209"/>
    </row>
    <row r="28" spans="1:36" ht="15.75">
      <c r="AG28" s="208"/>
    </row>
    <row r="29" spans="1:36" ht="15.75">
      <c r="AG29" s="209"/>
    </row>
    <row r="30" spans="1:36" ht="15.75">
      <c r="AG30" s="209"/>
    </row>
    <row r="31" spans="1:36" ht="15.75">
      <c r="AG31" s="209"/>
    </row>
  </sheetData>
  <mergeCells count="71">
    <mergeCell ref="AF16:AF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2">
    <dataValidation type="list" allowBlank="1" showInputMessage="1" showErrorMessage="1" sqref="N16" xr:uid="{428BD247-E2D2-45CB-9DDF-B94F399975F2}">
      <formula1>$AE$14:$AF$14</formula1>
    </dataValidation>
    <dataValidation type="list" allowBlank="1" showInputMessage="1" showErrorMessage="1" sqref="Q16:Q17" xr:uid="{39800EED-1B6A-47B0-83EC-3655CCF90EF3}">
      <formula1>$AE$19:$AE$21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0AE5-0D52-4D1D-AB0D-F83CCE4136E4}">
  <dimension ref="A1:AJ29"/>
  <sheetViews>
    <sheetView zoomScale="70" zoomScaleNormal="70" workbookViewId="0">
      <selection activeCell="A16" sqref="A16:A22"/>
    </sheetView>
  </sheetViews>
  <sheetFormatPr baseColWidth="10" defaultColWidth="11.42578125" defaultRowHeight="15"/>
  <cols>
    <col min="1" max="1" width="36.85546875" customWidth="1"/>
    <col min="2" max="2" width="32.5703125" customWidth="1"/>
    <col min="3" max="3" width="41.85546875" customWidth="1"/>
    <col min="4" max="4" width="32.5703125" customWidth="1"/>
    <col min="5" max="7" width="20.85546875" customWidth="1"/>
    <col min="8" max="8" width="25.42578125" customWidth="1"/>
    <col min="9" max="9" width="59.140625" customWidth="1"/>
    <col min="10" max="10" width="53.7109375" hidden="1" customWidth="1"/>
    <col min="11" max="11" width="24.5703125" hidden="1" customWidth="1"/>
    <col min="12" max="12" width="11.42578125"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15.75">
      <c r="A1" s="95"/>
      <c r="B1" s="57" t="s">
        <v>61</v>
      </c>
      <c r="C1" s="58"/>
      <c r="D1" s="58"/>
      <c r="E1" s="58"/>
      <c r="F1" s="58"/>
      <c r="G1" s="58"/>
      <c r="H1" s="58"/>
      <c r="I1" s="58"/>
      <c r="J1" s="58"/>
      <c r="K1" s="58"/>
      <c r="L1" s="58"/>
      <c r="M1" s="58"/>
      <c r="N1" s="58"/>
      <c r="O1" s="58"/>
      <c r="P1" s="58"/>
      <c r="Q1" s="58"/>
      <c r="R1" s="58"/>
      <c r="S1" s="58"/>
      <c r="T1" s="58"/>
      <c r="U1" s="58"/>
      <c r="V1" s="58"/>
      <c r="W1" s="58"/>
      <c r="X1" s="58"/>
      <c r="Y1" s="58"/>
      <c r="Z1" s="58"/>
      <c r="AA1" s="58"/>
      <c r="AB1" s="58"/>
      <c r="AC1" s="59"/>
      <c r="AD1" s="55" t="s">
        <v>62</v>
      </c>
      <c r="AE1" s="56"/>
      <c r="AF1" s="56"/>
      <c r="AG1" s="45" t="s">
        <v>63</v>
      </c>
      <c r="AH1" s="1"/>
      <c r="AI1" s="1"/>
      <c r="AJ1" s="1"/>
    </row>
    <row r="2" spans="1:36" ht="16.5" thickBot="1">
      <c r="A2" s="95"/>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2"/>
      <c r="AD2" s="55" t="s">
        <v>64</v>
      </c>
      <c r="AE2" s="56"/>
      <c r="AF2" s="56"/>
      <c r="AG2" s="46" t="s">
        <v>65</v>
      </c>
      <c r="AH2" s="1"/>
      <c r="AI2" s="1"/>
      <c r="AJ2" s="1"/>
    </row>
    <row r="3" spans="1:36" ht="15.75">
      <c r="A3" s="95"/>
      <c r="B3" s="57"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9"/>
      <c r="AD3" s="55" t="s">
        <v>67</v>
      </c>
      <c r="AE3" s="56"/>
      <c r="AF3" s="56"/>
      <c r="AG3" s="45" t="s">
        <v>68</v>
      </c>
      <c r="AH3" s="1"/>
      <c r="AI3" s="1"/>
      <c r="AJ3" s="1"/>
    </row>
    <row r="4" spans="1:36" ht="16.5" thickBot="1">
      <c r="A4" s="9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2"/>
      <c r="AD4" s="55" t="s">
        <v>69</v>
      </c>
      <c r="AE4" s="56"/>
      <c r="AF4" s="56"/>
      <c r="AG4" s="47">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8" t="s">
        <v>70</v>
      </c>
      <c r="B6" s="96" t="s">
        <v>183</v>
      </c>
      <c r="C6" s="97"/>
      <c r="D6" s="97"/>
      <c r="E6" s="97"/>
      <c r="F6" s="97"/>
      <c r="G6" s="97"/>
      <c r="H6" s="98"/>
      <c r="I6" s="16"/>
      <c r="J6" s="22"/>
      <c r="K6" s="25" t="s">
        <v>71</v>
      </c>
      <c r="L6" s="24"/>
      <c r="M6" s="72">
        <v>45321</v>
      </c>
      <c r="N6" s="73"/>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8" t="s">
        <v>72</v>
      </c>
      <c r="B8" s="52" t="s">
        <v>184</v>
      </c>
      <c r="C8" s="53"/>
      <c r="D8" s="53"/>
      <c r="E8" s="53"/>
      <c r="F8" s="53"/>
      <c r="G8" s="53"/>
      <c r="H8" s="53"/>
      <c r="I8" s="54"/>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27" thickBot="1">
      <c r="A9" s="48" t="s">
        <v>78</v>
      </c>
      <c r="B9" s="52" t="s">
        <v>185</v>
      </c>
      <c r="C9" s="53"/>
      <c r="D9" s="53"/>
      <c r="E9" s="53"/>
      <c r="F9" s="53"/>
      <c r="G9" s="53"/>
      <c r="H9" s="53"/>
      <c r="I9" s="54"/>
      <c r="J9" s="16"/>
      <c r="K9" s="50" t="s">
        <v>80</v>
      </c>
      <c r="L9" s="21"/>
      <c r="M9" s="210"/>
      <c r="N9" s="50"/>
      <c r="O9" s="50"/>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c r="A12" s="99" t="s">
        <v>81</v>
      </c>
      <c r="B12" s="100"/>
      <c r="C12" s="100"/>
      <c r="D12" s="101"/>
      <c r="E12" s="102" t="s">
        <v>82</v>
      </c>
      <c r="F12" s="103"/>
      <c r="G12" s="103"/>
      <c r="H12" s="103"/>
      <c r="I12" s="103"/>
      <c r="J12" s="103"/>
      <c r="K12" s="103"/>
      <c r="L12" s="103"/>
      <c r="M12" s="103"/>
      <c r="N12" s="103"/>
      <c r="O12" s="103"/>
      <c r="P12" s="103"/>
      <c r="Q12" s="103"/>
      <c r="R12" s="103"/>
      <c r="S12" s="103"/>
      <c r="T12" s="103"/>
      <c r="U12" s="103"/>
      <c r="V12" s="103"/>
      <c r="W12" s="103"/>
      <c r="X12" s="104"/>
      <c r="Y12" s="33"/>
      <c r="Z12" s="63" t="s">
        <v>83</v>
      </c>
      <c r="AA12" s="144"/>
      <c r="AB12" s="144"/>
      <c r="AC12" s="144"/>
      <c r="AD12" s="64"/>
      <c r="AE12" s="1"/>
      <c r="AF12" s="63" t="s">
        <v>84</v>
      </c>
      <c r="AG12" s="64"/>
      <c r="AH12" s="1"/>
      <c r="AI12" s="1"/>
      <c r="AJ12" s="1"/>
    </row>
    <row r="13" spans="1:36">
      <c r="A13" s="105" t="s">
        <v>85</v>
      </c>
      <c r="B13" s="88" t="s">
        <v>86</v>
      </c>
      <c r="C13" s="88" t="s">
        <v>87</v>
      </c>
      <c r="D13" s="117" t="s">
        <v>88</v>
      </c>
      <c r="E13" s="142" t="s">
        <v>89</v>
      </c>
      <c r="F13" s="143"/>
      <c r="G13" s="143"/>
      <c r="H13" s="143"/>
      <c r="I13" s="107" t="s">
        <v>90</v>
      </c>
      <c r="J13" s="108"/>
      <c r="K13" s="108"/>
      <c r="L13" s="108"/>
      <c r="M13" s="108"/>
      <c r="N13" s="108"/>
      <c r="O13" s="108"/>
      <c r="P13" s="108"/>
      <c r="Q13" s="108"/>
      <c r="R13" s="27"/>
      <c r="S13" s="27"/>
      <c r="T13" s="107" t="s">
        <v>91</v>
      </c>
      <c r="U13" s="108"/>
      <c r="V13" s="108"/>
      <c r="W13" s="108"/>
      <c r="X13" s="109"/>
      <c r="Y13" s="33"/>
      <c r="Z13" s="65"/>
      <c r="AA13" s="145"/>
      <c r="AB13" s="145"/>
      <c r="AC13" s="145"/>
      <c r="AD13" s="66"/>
      <c r="AE13" s="1"/>
      <c r="AF13" s="65"/>
      <c r="AG13" s="66"/>
      <c r="AH13" s="2"/>
      <c r="AI13" s="2"/>
      <c r="AJ13" s="2"/>
    </row>
    <row r="14" spans="1:36" ht="31.5" customHeight="1" thickBot="1">
      <c r="A14" s="105"/>
      <c r="B14" s="88"/>
      <c r="C14" s="88"/>
      <c r="D14" s="117"/>
      <c r="E14" s="110" t="s">
        <v>92</v>
      </c>
      <c r="F14" s="111"/>
      <c r="G14" s="111"/>
      <c r="H14" s="111"/>
      <c r="I14" s="112" t="s">
        <v>93</v>
      </c>
      <c r="J14" s="113" t="s">
        <v>94</v>
      </c>
      <c r="K14" s="113" t="s">
        <v>95</v>
      </c>
      <c r="L14" s="114" t="s">
        <v>96</v>
      </c>
      <c r="M14" s="88" t="s">
        <v>97</v>
      </c>
      <c r="N14" s="116" t="s">
        <v>98</v>
      </c>
      <c r="O14" s="82" t="s">
        <v>99</v>
      </c>
      <c r="P14" s="88" t="s">
        <v>100</v>
      </c>
      <c r="Q14" s="82" t="s">
        <v>101</v>
      </c>
      <c r="R14" s="82" t="s">
        <v>102</v>
      </c>
      <c r="S14" s="30"/>
      <c r="T14" s="89" t="s">
        <v>103</v>
      </c>
      <c r="U14" s="88" t="s">
        <v>104</v>
      </c>
      <c r="V14" s="82" t="s">
        <v>105</v>
      </c>
      <c r="W14" s="88" t="s">
        <v>106</v>
      </c>
      <c r="X14" s="117"/>
      <c r="Y14" s="40"/>
      <c r="Z14" s="67"/>
      <c r="AA14" s="146"/>
      <c r="AB14" s="146"/>
      <c r="AC14" s="146"/>
      <c r="AD14" s="68"/>
      <c r="AE14" s="2"/>
      <c r="AF14" s="67"/>
      <c r="AG14" s="68"/>
      <c r="AH14" s="2"/>
      <c r="AI14" s="1"/>
      <c r="AJ14" s="2"/>
    </row>
    <row r="15" spans="1:36" ht="38.25">
      <c r="A15" s="106"/>
      <c r="B15" s="82"/>
      <c r="C15" s="82"/>
      <c r="D15" s="141"/>
      <c r="E15" s="34" t="s">
        <v>0</v>
      </c>
      <c r="F15" s="32" t="s">
        <v>1</v>
      </c>
      <c r="G15" s="3"/>
      <c r="H15" s="4" t="s">
        <v>107</v>
      </c>
      <c r="I15" s="89"/>
      <c r="J15" s="113"/>
      <c r="K15" s="113"/>
      <c r="L15" s="115"/>
      <c r="M15" s="88"/>
      <c r="N15" s="83"/>
      <c r="O15" s="83"/>
      <c r="P15" s="88"/>
      <c r="Q15" s="83"/>
      <c r="R15" s="83"/>
      <c r="S15" s="31"/>
      <c r="T15" s="90"/>
      <c r="U15" s="88"/>
      <c r="V15" s="83"/>
      <c r="W15" s="28" t="s">
        <v>108</v>
      </c>
      <c r="X15" s="35" t="s">
        <v>109</v>
      </c>
      <c r="Y15" s="40"/>
      <c r="Z15" s="43" t="s">
        <v>110</v>
      </c>
      <c r="AA15" s="29" t="s">
        <v>111</v>
      </c>
      <c r="AB15" s="29" t="s">
        <v>112</v>
      </c>
      <c r="AC15" s="29" t="s">
        <v>113</v>
      </c>
      <c r="AD15" s="44" t="s">
        <v>114</v>
      </c>
      <c r="AE15" s="2"/>
      <c r="AF15" s="43" t="s">
        <v>115</v>
      </c>
      <c r="AG15" s="234" t="s">
        <v>116</v>
      </c>
      <c r="AH15" s="2"/>
      <c r="AI15" s="1"/>
      <c r="AJ15" s="2"/>
    </row>
    <row r="16" spans="1:36" ht="15.75">
      <c r="A16" s="118"/>
      <c r="B16" s="91" t="s">
        <v>186</v>
      </c>
      <c r="C16" s="235" t="s">
        <v>187</v>
      </c>
      <c r="D16" s="120" t="s">
        <v>188</v>
      </c>
      <c r="E16" s="123" t="s">
        <v>6</v>
      </c>
      <c r="F16" s="126" t="s">
        <v>7</v>
      </c>
      <c r="G16" s="74" t="str">
        <f>+CONCATENATE(E16," - ",F16)</f>
        <v>MUY BAJA - MODERADO</v>
      </c>
      <c r="H16" s="128" t="str">
        <f>+VLOOKUP(G16,[3]Datos!D3:E17,2,FALSE)</f>
        <v>MODERADO</v>
      </c>
      <c r="I16" s="131" t="s">
        <v>189</v>
      </c>
      <c r="J16" s="5" t="s">
        <v>3</v>
      </c>
      <c r="K16" s="6" t="s">
        <v>121</v>
      </c>
      <c r="L16" s="7">
        <f>IF(K16="ASIGNADO",15,IF(K16="NO ASIGNADO",0,""))</f>
        <v>15</v>
      </c>
      <c r="M16" s="133">
        <f>SUM(L16:L22)</f>
        <v>100</v>
      </c>
      <c r="N16" s="135" t="s">
        <v>122</v>
      </c>
      <c r="O16" s="87">
        <f>IF(O19="DÉBIL",0,IF(O19="MODERADO",50,IF(O19="FUERTE",100,"")))</f>
        <v>100</v>
      </c>
      <c r="P16" s="84" t="str">
        <f>IF(AND(M19="FUERTE",N16="FUERTE (SIEMPRE SE EJECUTA)"),"NO","SÍ")</f>
        <v>NO</v>
      </c>
      <c r="Q16" s="167" t="s">
        <v>123</v>
      </c>
      <c r="R16" s="7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128" t="str">
        <f>+VLOOKUP(S16,[3]Datos!$D$3:$E$17,2,FALSE)</f>
        <v>MODERADO</v>
      </c>
      <c r="U16" s="168" t="s">
        <v>45</v>
      </c>
      <c r="V16" s="147" t="s">
        <v>190</v>
      </c>
      <c r="W16" s="91" t="s">
        <v>191</v>
      </c>
      <c r="X16" s="236" t="s">
        <v>192</v>
      </c>
      <c r="Y16" s="41"/>
      <c r="Z16" s="94">
        <v>45539</v>
      </c>
      <c r="AA16" s="237" t="s">
        <v>193</v>
      </c>
      <c r="AB16" s="153" t="s">
        <v>194</v>
      </c>
      <c r="AC16" s="153" t="s">
        <v>195</v>
      </c>
      <c r="AD16" s="157" t="s">
        <v>131</v>
      </c>
      <c r="AE16" s="1"/>
      <c r="AF16" s="238" t="s">
        <v>196</v>
      </c>
      <c r="AG16" s="239" t="s">
        <v>197</v>
      </c>
      <c r="AH16" s="1"/>
      <c r="AI16" s="1"/>
      <c r="AJ16" s="1"/>
    </row>
    <row r="17" spans="1:36" ht="31.5">
      <c r="A17" s="118"/>
      <c r="B17" s="92"/>
      <c r="C17" s="240"/>
      <c r="D17" s="121"/>
      <c r="E17" s="124"/>
      <c r="F17" s="126"/>
      <c r="G17" s="75"/>
      <c r="H17" s="129"/>
      <c r="I17" s="131"/>
      <c r="J17" s="8" t="s">
        <v>9</v>
      </c>
      <c r="K17" s="9" t="s">
        <v>134</v>
      </c>
      <c r="L17" s="10">
        <f>IF(K17="ADECUADO",15,IF(K17="INADECUADO",0,""))</f>
        <v>15</v>
      </c>
      <c r="M17" s="134"/>
      <c r="N17" s="136"/>
      <c r="O17" s="87"/>
      <c r="P17" s="85"/>
      <c r="Q17" s="167"/>
      <c r="R17" s="78"/>
      <c r="S17" s="75"/>
      <c r="T17" s="129"/>
      <c r="U17" s="169"/>
      <c r="V17" s="148"/>
      <c r="W17" s="92"/>
      <c r="X17" s="81"/>
      <c r="Y17" s="41"/>
      <c r="Z17" s="70"/>
      <c r="AA17" s="237"/>
      <c r="AB17" s="153"/>
      <c r="AC17" s="153"/>
      <c r="AD17" s="157"/>
      <c r="AE17" s="1"/>
      <c r="AF17" s="241"/>
      <c r="AG17" s="242"/>
      <c r="AH17" s="1"/>
      <c r="AI17" s="1"/>
      <c r="AJ17" s="1"/>
    </row>
    <row r="18" spans="1:36" ht="63">
      <c r="A18" s="118"/>
      <c r="B18" s="92"/>
      <c r="C18" s="240"/>
      <c r="D18" s="121"/>
      <c r="E18" s="124"/>
      <c r="F18" s="126"/>
      <c r="G18" s="75"/>
      <c r="H18" s="129"/>
      <c r="I18" s="131"/>
      <c r="J18" s="11" t="s">
        <v>16</v>
      </c>
      <c r="K18" s="9" t="s">
        <v>17</v>
      </c>
      <c r="L18" s="10">
        <f>IF(K18="OPORTUNA",15,IF(K18="INOPORTUNA",0,""))</f>
        <v>15</v>
      </c>
      <c r="M18" s="134"/>
      <c r="N18" s="136"/>
      <c r="O18" s="87"/>
      <c r="P18" s="85"/>
      <c r="Q18" s="12" t="s">
        <v>135</v>
      </c>
      <c r="R18" s="78"/>
      <c r="S18" s="75"/>
      <c r="T18" s="129"/>
      <c r="U18" s="169"/>
      <c r="V18" s="148"/>
      <c r="W18" s="92"/>
      <c r="X18" s="81"/>
      <c r="Y18" s="41"/>
      <c r="Z18" s="70"/>
      <c r="AA18" s="237"/>
      <c r="AB18" s="153"/>
      <c r="AC18" s="153"/>
      <c r="AD18" s="157"/>
      <c r="AE18" s="1"/>
      <c r="AF18" s="241"/>
      <c r="AG18" s="242"/>
      <c r="AH18" s="1"/>
      <c r="AI18" s="1"/>
      <c r="AJ18" s="1"/>
    </row>
    <row r="19" spans="1:36" ht="63">
      <c r="A19" s="118"/>
      <c r="B19" s="92"/>
      <c r="C19" s="240"/>
      <c r="D19" s="121"/>
      <c r="E19" s="124"/>
      <c r="F19" s="126"/>
      <c r="G19" s="75"/>
      <c r="H19" s="129"/>
      <c r="I19" s="131"/>
      <c r="J19" s="8" t="s">
        <v>23</v>
      </c>
      <c r="K19" s="9" t="s">
        <v>137</v>
      </c>
      <c r="L19" s="10">
        <f>IF(K19="PREVENIR",15,IF(K19="DETECTAR",10,IF(K19="NO ES UN CONTROL",0,"")))</f>
        <v>15</v>
      </c>
      <c r="M19" s="138" t="str">
        <f>IF(M16&lt;86,"DÉBIL",IF(M16&lt;96,"MODERADO",IF(M16&lt;101,"FUERTE","")))</f>
        <v>FUERTE</v>
      </c>
      <c r="N19" s="136"/>
      <c r="O19" s="162" t="str">
        <f>IF(AND(M19="FUERTE",N16="FUERTE (SIEMPRE SE EJECUTA)"),"FUERTE",IF(OR(M19="DÉBIL",N16="DÉBIL (NO SE EJECUTA)"),"DÉBIL",IF(OR(M19="MODERADO",N16="MODERADO (ALGUNAS VECES)"),"MODERADO")))</f>
        <v>FUERTE</v>
      </c>
      <c r="P19" s="85"/>
      <c r="Q19" s="164">
        <f>IF(AND($O$19="FUERTE",$Q$16="DIRECTAMENTE"),2,IF(AND($O$19="FUERTE",$Q$16="DIRECTAMENTE"),2,IF(AND($O$19="FUERTE",$Q$16="DIRECTAMENTE"),2,IF(AND($O$19="FUERTE",$Q$16="NO DISMINUYE"),0,IF(AND($O$19="MODERADO",$Q$16="DIRECTAMENTE"),1,IF(AND($O$19="MODERADO",$Q$16="DIRECTAMENTE"),1,IF(AND($O$19="MODERADO",$Q$16="DIRECTAMENTE"),1,IF(AND($O$19="MODERADO",$Q$16="NO DISMINUYE"),0,"N/A"))))))))</f>
        <v>2</v>
      </c>
      <c r="R19" s="78"/>
      <c r="S19" s="75"/>
      <c r="T19" s="129"/>
      <c r="U19" s="169"/>
      <c r="V19" s="149" t="s">
        <v>55</v>
      </c>
      <c r="W19" s="92"/>
      <c r="X19" s="149" t="s">
        <v>138</v>
      </c>
      <c r="Y19" s="42"/>
      <c r="Z19" s="70"/>
      <c r="AA19" s="237"/>
      <c r="AB19" s="153"/>
      <c r="AC19" s="153"/>
      <c r="AD19" s="157"/>
      <c r="AE19" s="1"/>
      <c r="AF19" s="241"/>
      <c r="AG19" s="242"/>
      <c r="AH19" s="1"/>
      <c r="AI19" s="1"/>
      <c r="AJ19" s="1"/>
    </row>
    <row r="20" spans="1:36" ht="47.25">
      <c r="A20" s="118"/>
      <c r="B20" s="92"/>
      <c r="C20" s="240"/>
      <c r="D20" s="121"/>
      <c r="E20" s="124"/>
      <c r="F20" s="126"/>
      <c r="G20" s="75"/>
      <c r="H20" s="129"/>
      <c r="I20" s="131"/>
      <c r="J20" s="8" t="s">
        <v>29</v>
      </c>
      <c r="K20" s="9" t="s">
        <v>139</v>
      </c>
      <c r="L20" s="10">
        <f>IF(K20="CONFIABLE",15,IF(K20="NO CONFIABLE",0,""))</f>
        <v>15</v>
      </c>
      <c r="M20" s="139"/>
      <c r="N20" s="136"/>
      <c r="O20" s="162"/>
      <c r="P20" s="85"/>
      <c r="Q20" s="165"/>
      <c r="R20" s="78"/>
      <c r="S20" s="75"/>
      <c r="T20" s="129"/>
      <c r="U20" s="169"/>
      <c r="V20" s="150"/>
      <c r="W20" s="92"/>
      <c r="X20" s="150"/>
      <c r="Y20" s="42"/>
      <c r="Z20" s="70"/>
      <c r="AA20" s="237"/>
      <c r="AB20" s="153"/>
      <c r="AC20" s="153"/>
      <c r="AD20" s="157"/>
      <c r="AE20" s="1"/>
      <c r="AF20" s="241"/>
      <c r="AG20" s="242"/>
      <c r="AH20" s="1"/>
      <c r="AI20" s="1"/>
      <c r="AJ20" s="1"/>
    </row>
    <row r="21" spans="1:36" ht="47.25">
      <c r="A21" s="118"/>
      <c r="B21" s="92"/>
      <c r="C21" s="240"/>
      <c r="D21" s="121"/>
      <c r="E21" s="124"/>
      <c r="F21" s="126"/>
      <c r="G21" s="75"/>
      <c r="H21" s="129"/>
      <c r="I21" s="131"/>
      <c r="J21" s="8" t="s">
        <v>34</v>
      </c>
      <c r="K21" s="9" t="s">
        <v>141</v>
      </c>
      <c r="L21" s="10">
        <f>IF(K21="SE INVESTIGAN Y SE RESUELVEN OPORTUNAMENTE",15,IF(K21="NO SE INVESTIGAN Y SE RESUELVEN OPORTUNAMENTE",0,""))</f>
        <v>15</v>
      </c>
      <c r="M21" s="139"/>
      <c r="N21" s="136"/>
      <c r="O21" s="162"/>
      <c r="P21" s="85"/>
      <c r="Q21" s="165"/>
      <c r="R21" s="78"/>
      <c r="S21" s="75"/>
      <c r="T21" s="129"/>
      <c r="U21" s="169"/>
      <c r="V21" s="151" t="s">
        <v>60</v>
      </c>
      <c r="W21" s="92"/>
      <c r="X21" s="80" t="s">
        <v>198</v>
      </c>
      <c r="Y21" s="41"/>
      <c r="Z21" s="70"/>
      <c r="AA21" s="237"/>
      <c r="AB21" s="153"/>
      <c r="AC21" s="153"/>
      <c r="AD21" s="157"/>
      <c r="AE21" s="1"/>
      <c r="AF21" s="241"/>
      <c r="AG21" s="242"/>
      <c r="AH21" s="1"/>
      <c r="AI21" s="1"/>
      <c r="AJ21" s="1"/>
    </row>
    <row r="22" spans="1:36" ht="48" thickBot="1">
      <c r="A22" s="119"/>
      <c r="B22" s="93"/>
      <c r="C22" s="243"/>
      <c r="D22" s="122"/>
      <c r="E22" s="125"/>
      <c r="F22" s="127"/>
      <c r="G22" s="76"/>
      <c r="H22" s="130"/>
      <c r="I22" s="132"/>
      <c r="J22" s="36" t="s">
        <v>38</v>
      </c>
      <c r="K22" s="37" t="s">
        <v>144</v>
      </c>
      <c r="L22" s="38">
        <f>IF(K22="COMPLETA",10,IF(K22="INCOMPLETA",5,IF(K22="NO EXISTE",0,"")))</f>
        <v>10</v>
      </c>
      <c r="M22" s="140"/>
      <c r="N22" s="137"/>
      <c r="O22" s="163"/>
      <c r="P22" s="86"/>
      <c r="Q22" s="166"/>
      <c r="R22" s="79"/>
      <c r="S22" s="76"/>
      <c r="T22" s="130"/>
      <c r="U22" s="170"/>
      <c r="V22" s="152"/>
      <c r="W22" s="93"/>
      <c r="X22" s="155"/>
      <c r="Y22" s="41"/>
      <c r="Z22" s="71"/>
      <c r="AA22" s="244"/>
      <c r="AB22" s="154"/>
      <c r="AC22" s="154"/>
      <c r="AD22" s="158"/>
      <c r="AE22" s="1"/>
      <c r="AF22" s="245"/>
      <c r="AG22" s="242"/>
      <c r="AH22" s="1"/>
      <c r="AI22" s="1"/>
      <c r="AJ22" s="1"/>
    </row>
    <row r="29" spans="1:36">
      <c r="D29">
        <v>1</v>
      </c>
    </row>
  </sheetData>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72C5A5C5-8A3B-4F7B-AA85-E1F8BF2F0628}">
      <formula1>$AE$19:$AE$21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A464-2B03-4EEA-A643-64F0C8DA4131}">
  <dimension ref="A1:AJ26"/>
  <sheetViews>
    <sheetView topLeftCell="F1" zoomScale="70" zoomScaleNormal="70" workbookViewId="0">
      <selection activeCell="N9" sqref="N9"/>
    </sheetView>
  </sheetViews>
  <sheetFormatPr baseColWidth="10" defaultColWidth="11.42578125" defaultRowHeight="15"/>
  <cols>
    <col min="1" max="1" width="36.85546875" customWidth="1"/>
    <col min="2" max="4" width="32.42578125" customWidth="1"/>
    <col min="5" max="7" width="20.85546875" customWidth="1"/>
    <col min="8" max="8" width="25.42578125" customWidth="1"/>
    <col min="9" max="9" width="59.140625" customWidth="1"/>
    <col min="10" max="10" width="53.7109375" customWidth="1"/>
    <col min="11" max="11" width="29" customWidth="1"/>
    <col min="13" max="15" width="24.42578125" customWidth="1"/>
    <col min="16" max="16" width="19.7109375" customWidth="1"/>
    <col min="17" max="20" width="25.140625" customWidth="1"/>
    <col min="21" max="21" width="16.42578125" customWidth="1"/>
    <col min="22" max="22" width="33.42578125" customWidth="1"/>
    <col min="23" max="23" width="38.42578125" customWidth="1"/>
    <col min="24" max="24" width="25.42578125" customWidth="1"/>
    <col min="25" max="25" width="1.7109375" customWidth="1"/>
    <col min="26" max="26" width="18.7109375" customWidth="1"/>
    <col min="27" max="27" width="92.140625" customWidth="1"/>
    <col min="28" max="28" width="33.42578125" customWidth="1"/>
    <col min="29" max="29" width="40.28515625" customWidth="1"/>
    <col min="30" max="30" width="34.85546875" customWidth="1"/>
    <col min="31" max="31" width="2.28515625" customWidth="1"/>
    <col min="32" max="32" width="47.28515625" style="272" customWidth="1"/>
    <col min="33" max="33" width="48.28515625" style="272" customWidth="1"/>
  </cols>
  <sheetData>
    <row r="1" spans="1:36" ht="26.25" customHeight="1">
      <c r="A1" s="95"/>
      <c r="B1" s="57" t="s">
        <v>61</v>
      </c>
      <c r="C1" s="58"/>
      <c r="D1" s="58"/>
      <c r="E1" s="58"/>
      <c r="F1" s="58"/>
      <c r="G1" s="58"/>
      <c r="H1" s="58"/>
      <c r="I1" s="58"/>
      <c r="J1" s="58"/>
      <c r="K1" s="58"/>
      <c r="L1" s="58"/>
      <c r="M1" s="58"/>
      <c r="N1" s="58"/>
      <c r="O1" s="58"/>
      <c r="P1" s="58"/>
      <c r="Q1" s="58"/>
      <c r="R1" s="58"/>
      <c r="S1" s="58"/>
      <c r="T1" s="58"/>
      <c r="U1" s="58"/>
      <c r="V1" s="58"/>
      <c r="W1" s="58"/>
      <c r="X1" s="58"/>
      <c r="Y1" s="58"/>
      <c r="Z1" s="58"/>
      <c r="AA1" s="58"/>
      <c r="AB1" s="58"/>
      <c r="AC1" s="59"/>
      <c r="AD1" s="55" t="s">
        <v>62</v>
      </c>
      <c r="AE1" s="56"/>
      <c r="AF1" s="56"/>
      <c r="AG1" s="45" t="s">
        <v>63</v>
      </c>
      <c r="AH1" s="1"/>
      <c r="AI1" s="1"/>
      <c r="AJ1" s="1"/>
    </row>
    <row r="2" spans="1:36" ht="26.25" customHeight="1" thickBot="1">
      <c r="A2" s="95"/>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2"/>
      <c r="AD2" s="55" t="s">
        <v>64</v>
      </c>
      <c r="AE2" s="56"/>
      <c r="AF2" s="56"/>
      <c r="AG2" s="46" t="s">
        <v>65</v>
      </c>
      <c r="AH2" s="1"/>
      <c r="AI2" s="1"/>
      <c r="AJ2" s="1"/>
    </row>
    <row r="3" spans="1:36" ht="26.25" customHeight="1">
      <c r="A3" s="95"/>
      <c r="B3" s="57"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9"/>
      <c r="AD3" s="55" t="s">
        <v>67</v>
      </c>
      <c r="AE3" s="56"/>
      <c r="AF3" s="56"/>
      <c r="AG3" s="45" t="s">
        <v>68</v>
      </c>
      <c r="AH3" s="1"/>
      <c r="AI3" s="1"/>
      <c r="AJ3" s="1"/>
    </row>
    <row r="4" spans="1:36" ht="26.25" customHeight="1" thickBot="1">
      <c r="A4" s="9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2"/>
      <c r="AD4" s="55" t="s">
        <v>69</v>
      </c>
      <c r="AE4" s="56"/>
      <c r="AF4" s="56"/>
      <c r="AG4" s="47">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246"/>
      <c r="AG5" s="246"/>
      <c r="AH5" s="1"/>
      <c r="AI5" s="1"/>
      <c r="AJ5" s="1"/>
    </row>
    <row r="6" spans="1:36" ht="21" thickBot="1">
      <c r="A6" s="48" t="s">
        <v>70</v>
      </c>
      <c r="B6" s="96" t="s">
        <v>199</v>
      </c>
      <c r="C6" s="97"/>
      <c r="D6" s="97"/>
      <c r="E6" s="97"/>
      <c r="F6" s="97"/>
      <c r="G6" s="97"/>
      <c r="H6" s="98"/>
      <c r="I6" s="16"/>
      <c r="J6" s="22"/>
      <c r="K6" s="25" t="s">
        <v>71</v>
      </c>
      <c r="L6" s="24"/>
      <c r="M6" s="72">
        <v>45321</v>
      </c>
      <c r="N6" s="73"/>
      <c r="O6" s="16"/>
      <c r="P6" s="16"/>
      <c r="Q6" s="16"/>
      <c r="R6" s="16"/>
      <c r="S6" s="16"/>
      <c r="T6" s="16"/>
      <c r="U6" s="16"/>
      <c r="V6" s="16"/>
      <c r="W6" s="16"/>
      <c r="X6" s="16"/>
      <c r="Y6" s="16"/>
      <c r="Z6" s="16"/>
      <c r="AA6" s="16"/>
      <c r="AB6" s="16"/>
      <c r="AC6" s="17"/>
      <c r="AD6" s="16"/>
      <c r="AE6" s="1"/>
      <c r="AF6" s="246"/>
      <c r="AG6" s="246"/>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246"/>
      <c r="AG7" s="246"/>
      <c r="AH7" s="1"/>
      <c r="AI7" s="1"/>
      <c r="AJ7" s="1"/>
    </row>
    <row r="8" spans="1:36" ht="16.5" thickBot="1">
      <c r="A8" s="48" t="s">
        <v>72</v>
      </c>
      <c r="B8" s="247" t="s">
        <v>200</v>
      </c>
      <c r="C8" s="248"/>
      <c r="D8" s="248"/>
      <c r="E8" s="248"/>
      <c r="F8" s="248"/>
      <c r="G8" s="248"/>
      <c r="H8" s="248"/>
      <c r="I8" s="249"/>
      <c r="J8" s="16"/>
      <c r="K8" s="20" t="s">
        <v>74</v>
      </c>
      <c r="L8" s="20"/>
      <c r="M8" s="20" t="s">
        <v>75</v>
      </c>
      <c r="N8" s="20" t="s">
        <v>76</v>
      </c>
      <c r="O8" s="20" t="s">
        <v>77</v>
      </c>
      <c r="P8" s="16"/>
      <c r="Q8" s="16"/>
      <c r="R8" s="16"/>
      <c r="S8" s="16"/>
      <c r="T8" s="16"/>
      <c r="U8" s="16"/>
      <c r="V8" s="16"/>
      <c r="W8" s="16"/>
      <c r="X8" s="16"/>
      <c r="Y8" s="16"/>
      <c r="Z8" s="16"/>
      <c r="AA8" s="16"/>
      <c r="AB8" s="16"/>
      <c r="AC8" s="17"/>
      <c r="AD8" s="16"/>
      <c r="AE8" s="1"/>
      <c r="AF8" s="246"/>
      <c r="AG8" s="246"/>
      <c r="AH8" s="1"/>
      <c r="AI8" s="1"/>
      <c r="AJ8" s="1"/>
    </row>
    <row r="9" spans="1:36" ht="27" thickBot="1">
      <c r="A9" s="48" t="s">
        <v>78</v>
      </c>
      <c r="B9" s="247" t="s">
        <v>201</v>
      </c>
      <c r="C9" s="248"/>
      <c r="D9" s="248"/>
      <c r="E9" s="248"/>
      <c r="F9" s="248"/>
      <c r="G9" s="248"/>
      <c r="H9" s="248"/>
      <c r="I9" s="249"/>
      <c r="J9" s="16"/>
      <c r="K9" s="50" t="s">
        <v>80</v>
      </c>
      <c r="L9" s="50"/>
      <c r="M9" s="50"/>
      <c r="N9" s="50"/>
      <c r="O9" s="50"/>
      <c r="P9" s="16"/>
      <c r="Q9" s="16"/>
      <c r="R9" s="16"/>
      <c r="S9" s="16"/>
      <c r="T9" s="16"/>
      <c r="U9" s="16"/>
      <c r="V9" s="16"/>
      <c r="W9" s="16"/>
      <c r="X9" s="16"/>
      <c r="Y9" s="16"/>
      <c r="Z9" s="16"/>
      <c r="AA9" s="16"/>
      <c r="AB9" s="16"/>
      <c r="AC9" s="17"/>
      <c r="AD9" s="16"/>
      <c r="AE9" s="1"/>
      <c r="AF9" s="246"/>
      <c r="AG9" s="246"/>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246"/>
      <c r="AG10" s="246"/>
      <c r="AH10" s="1"/>
      <c r="AI10" s="1"/>
      <c r="AJ10" s="1"/>
    </row>
    <row r="11" spans="1:36" ht="15.75" thickBot="1">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246"/>
      <c r="AG11" s="246"/>
      <c r="AH11" s="1"/>
      <c r="AI11" s="1"/>
      <c r="AJ11" s="1"/>
    </row>
    <row r="12" spans="1:36">
      <c r="A12" s="99" t="s">
        <v>81</v>
      </c>
      <c r="B12" s="100"/>
      <c r="C12" s="100"/>
      <c r="D12" s="101"/>
      <c r="E12" s="102" t="s">
        <v>82</v>
      </c>
      <c r="F12" s="103"/>
      <c r="G12" s="103"/>
      <c r="H12" s="103"/>
      <c r="I12" s="103"/>
      <c r="J12" s="103"/>
      <c r="K12" s="103"/>
      <c r="L12" s="103"/>
      <c r="M12" s="103"/>
      <c r="N12" s="103"/>
      <c r="O12" s="103"/>
      <c r="P12" s="103"/>
      <c r="Q12" s="103"/>
      <c r="R12" s="103"/>
      <c r="S12" s="103"/>
      <c r="T12" s="103"/>
      <c r="U12" s="103"/>
      <c r="V12" s="103"/>
      <c r="W12" s="103"/>
      <c r="X12" s="104"/>
      <c r="Y12" s="33"/>
      <c r="Z12" s="63" t="s">
        <v>83</v>
      </c>
      <c r="AA12" s="144"/>
      <c r="AB12" s="144"/>
      <c r="AC12" s="144"/>
      <c r="AD12" s="64"/>
      <c r="AE12" s="1"/>
      <c r="AF12" s="63" t="s">
        <v>84</v>
      </c>
      <c r="AG12" s="64"/>
      <c r="AH12" s="1"/>
      <c r="AI12" s="1"/>
      <c r="AJ12" s="1"/>
    </row>
    <row r="13" spans="1:36">
      <c r="A13" s="105" t="s">
        <v>85</v>
      </c>
      <c r="B13" s="88" t="s">
        <v>86</v>
      </c>
      <c r="C13" s="88" t="s">
        <v>87</v>
      </c>
      <c r="D13" s="117" t="s">
        <v>88</v>
      </c>
      <c r="E13" s="142" t="s">
        <v>89</v>
      </c>
      <c r="F13" s="143"/>
      <c r="G13" s="143"/>
      <c r="H13" s="143"/>
      <c r="I13" s="107" t="s">
        <v>90</v>
      </c>
      <c r="J13" s="108"/>
      <c r="K13" s="108"/>
      <c r="L13" s="108"/>
      <c r="M13" s="108"/>
      <c r="N13" s="108"/>
      <c r="O13" s="108"/>
      <c r="P13" s="108"/>
      <c r="Q13" s="108"/>
      <c r="R13" s="27"/>
      <c r="S13" s="27"/>
      <c r="T13" s="107" t="s">
        <v>91</v>
      </c>
      <c r="U13" s="108"/>
      <c r="V13" s="108"/>
      <c r="W13" s="108"/>
      <c r="X13" s="109"/>
      <c r="Y13" s="33"/>
      <c r="Z13" s="65"/>
      <c r="AA13" s="145"/>
      <c r="AB13" s="145"/>
      <c r="AC13" s="145"/>
      <c r="AD13" s="66"/>
      <c r="AE13" s="1"/>
      <c r="AF13" s="65"/>
      <c r="AG13" s="66"/>
      <c r="AH13" s="2"/>
      <c r="AI13" s="2"/>
      <c r="AJ13" s="2"/>
    </row>
    <row r="14" spans="1:36" ht="15.75" thickBot="1">
      <c r="A14" s="105"/>
      <c r="B14" s="88"/>
      <c r="C14" s="88"/>
      <c r="D14" s="117"/>
      <c r="E14" s="110" t="s">
        <v>92</v>
      </c>
      <c r="F14" s="111"/>
      <c r="G14" s="111"/>
      <c r="H14" s="111"/>
      <c r="I14" s="250" t="s">
        <v>93</v>
      </c>
      <c r="J14" s="113" t="s">
        <v>94</v>
      </c>
      <c r="K14" s="113" t="s">
        <v>95</v>
      </c>
      <c r="L14" s="114" t="s">
        <v>96</v>
      </c>
      <c r="M14" s="88" t="s">
        <v>97</v>
      </c>
      <c r="N14" s="116" t="s">
        <v>98</v>
      </c>
      <c r="O14" s="82" t="s">
        <v>99</v>
      </c>
      <c r="P14" s="88" t="s">
        <v>100</v>
      </c>
      <c r="Q14" s="82" t="s">
        <v>101</v>
      </c>
      <c r="R14" s="82" t="s">
        <v>102</v>
      </c>
      <c r="S14" s="30"/>
      <c r="T14" s="89" t="s">
        <v>103</v>
      </c>
      <c r="U14" s="88" t="s">
        <v>104</v>
      </c>
      <c r="V14" s="82" t="s">
        <v>105</v>
      </c>
      <c r="W14" s="88" t="s">
        <v>106</v>
      </c>
      <c r="X14" s="117"/>
      <c r="Y14" s="40"/>
      <c r="Z14" s="67"/>
      <c r="AA14" s="146"/>
      <c r="AB14" s="146"/>
      <c r="AC14" s="146"/>
      <c r="AD14" s="68"/>
      <c r="AE14" s="2"/>
      <c r="AF14" s="67"/>
      <c r="AG14" s="68"/>
      <c r="AH14" s="2"/>
      <c r="AI14" s="1"/>
      <c r="AJ14" s="2"/>
    </row>
    <row r="15" spans="1:36" ht="38.25">
      <c r="A15" s="106"/>
      <c r="B15" s="82"/>
      <c r="C15" s="82"/>
      <c r="D15" s="141"/>
      <c r="E15" s="34" t="s">
        <v>0</v>
      </c>
      <c r="F15" s="32" t="s">
        <v>1</v>
      </c>
      <c r="G15" s="3"/>
      <c r="H15" s="4" t="s">
        <v>107</v>
      </c>
      <c r="I15" s="251"/>
      <c r="J15" s="113"/>
      <c r="K15" s="113"/>
      <c r="L15" s="115"/>
      <c r="M15" s="88"/>
      <c r="N15" s="83"/>
      <c r="O15" s="83"/>
      <c r="P15" s="88"/>
      <c r="Q15" s="83"/>
      <c r="R15" s="83"/>
      <c r="S15" s="31"/>
      <c r="T15" s="90"/>
      <c r="U15" s="88"/>
      <c r="V15" s="83"/>
      <c r="W15" s="252" t="s">
        <v>108</v>
      </c>
      <c r="X15" s="35" t="s">
        <v>109</v>
      </c>
      <c r="Y15" s="40"/>
      <c r="Z15" s="35" t="s">
        <v>110</v>
      </c>
      <c r="AA15" s="35" t="s">
        <v>111</v>
      </c>
      <c r="AB15" s="35" t="s">
        <v>112</v>
      </c>
      <c r="AC15" s="35" t="s">
        <v>113</v>
      </c>
      <c r="AD15" s="35" t="s">
        <v>114</v>
      </c>
      <c r="AE15" s="2"/>
      <c r="AF15" s="253" t="s">
        <v>115</v>
      </c>
      <c r="AG15" s="253" t="s">
        <v>202</v>
      </c>
      <c r="AH15" s="2"/>
      <c r="AI15" s="1"/>
      <c r="AJ15" s="2"/>
    </row>
    <row r="16" spans="1:36" ht="30.75" customHeight="1">
      <c r="A16" s="174">
        <v>1</v>
      </c>
      <c r="B16" s="214" t="s">
        <v>203</v>
      </c>
      <c r="C16" s="212" t="s">
        <v>204</v>
      </c>
      <c r="D16" s="212" t="s">
        <v>205</v>
      </c>
      <c r="E16" s="123" t="s">
        <v>6</v>
      </c>
      <c r="F16" s="126" t="s">
        <v>7</v>
      </c>
      <c r="G16" s="74" t="str">
        <f>+CONCATENATE(E16," - ",F16)</f>
        <v>MUY BAJA - MODERADO</v>
      </c>
      <c r="H16" s="128" t="str">
        <f>+VLOOKUP(G16,[4]Datos!D3:E17,2,FALSE)</f>
        <v>MODERADO</v>
      </c>
      <c r="I16" s="131" t="s">
        <v>206</v>
      </c>
      <c r="J16" s="5" t="s">
        <v>3</v>
      </c>
      <c r="K16" s="6" t="s">
        <v>121</v>
      </c>
      <c r="L16" s="7">
        <f>IF(K16="ASIGNADO",15,IF(K16="NO ASIGNADO",0,""))</f>
        <v>15</v>
      </c>
      <c r="M16" s="133">
        <f>SUM(L16:L22)</f>
        <v>100</v>
      </c>
      <c r="N16" s="135" t="s">
        <v>122</v>
      </c>
      <c r="O16" s="87">
        <f>IF(O19="DÉBIL",0,IF(O19="MODERADO",50,IF(O19="FUERTE",100,"")))</f>
        <v>100</v>
      </c>
      <c r="P16" s="84" t="str">
        <f>IF(AND(M19="FUERTE",N16="FUERTE (SIEMPRE SE EJECUTA)"),"NO","SÍ")</f>
        <v>NO</v>
      </c>
      <c r="Q16" s="167" t="s">
        <v>123</v>
      </c>
      <c r="R16" s="77"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128" t="str">
        <f>+VLOOKUP(S16,[4]Datos!$D$3:$E$17,2,FALSE)</f>
        <v>MODERADO</v>
      </c>
      <c r="U16" s="168" t="s">
        <v>45</v>
      </c>
      <c r="V16" s="147" t="s">
        <v>207</v>
      </c>
      <c r="W16" s="91" t="s">
        <v>208</v>
      </c>
      <c r="X16" s="254" t="s">
        <v>209</v>
      </c>
      <c r="Y16" s="41"/>
      <c r="Z16" s="255"/>
      <c r="AA16" s="256" t="s">
        <v>210</v>
      </c>
      <c r="AB16" s="257"/>
      <c r="AC16" s="258" t="s">
        <v>211</v>
      </c>
      <c r="AD16" s="91"/>
      <c r="AE16" s="1"/>
      <c r="AF16" s="259" t="s">
        <v>212</v>
      </c>
      <c r="AG16" s="259" t="s">
        <v>213</v>
      </c>
      <c r="AH16" s="260"/>
      <c r="AI16" s="1"/>
      <c r="AJ16" s="1"/>
    </row>
    <row r="17" spans="1:36" ht="53.25" customHeight="1">
      <c r="A17" s="174"/>
      <c r="B17" s="220"/>
      <c r="C17" s="217"/>
      <c r="D17" s="217"/>
      <c r="E17" s="124"/>
      <c r="F17" s="126"/>
      <c r="G17" s="75"/>
      <c r="H17" s="129"/>
      <c r="I17" s="131"/>
      <c r="J17" s="8" t="s">
        <v>9</v>
      </c>
      <c r="K17" s="9" t="s">
        <v>134</v>
      </c>
      <c r="L17" s="10">
        <f>IF(K17="ADECUADO",15,IF(K17="INADECUADO",0,""))</f>
        <v>15</v>
      </c>
      <c r="M17" s="134"/>
      <c r="N17" s="136"/>
      <c r="O17" s="87"/>
      <c r="P17" s="85"/>
      <c r="Q17" s="167"/>
      <c r="R17" s="78"/>
      <c r="S17" s="75"/>
      <c r="T17" s="129"/>
      <c r="U17" s="169"/>
      <c r="V17" s="148"/>
      <c r="W17" s="92"/>
      <c r="X17" s="261"/>
      <c r="Y17" s="41"/>
      <c r="Z17" s="262"/>
      <c r="AA17" s="263"/>
      <c r="AB17" s="264"/>
      <c r="AC17" s="265"/>
      <c r="AD17" s="92"/>
      <c r="AE17" s="1"/>
      <c r="AF17" s="266"/>
      <c r="AG17" s="266"/>
      <c r="AH17" s="1"/>
      <c r="AI17" s="1"/>
      <c r="AJ17" s="1"/>
    </row>
    <row r="18" spans="1:36" ht="67.5" customHeight="1">
      <c r="A18" s="174"/>
      <c r="B18" s="220"/>
      <c r="C18" s="217"/>
      <c r="D18" s="217"/>
      <c r="E18" s="124"/>
      <c r="F18" s="126"/>
      <c r="G18" s="75"/>
      <c r="H18" s="129"/>
      <c r="I18" s="131"/>
      <c r="J18" s="11" t="s">
        <v>16</v>
      </c>
      <c r="K18" s="9" t="s">
        <v>17</v>
      </c>
      <c r="L18" s="10">
        <f>IF(K18="OPORTUNA",15,IF(K18="INOPORTUNA",0,""))</f>
        <v>15</v>
      </c>
      <c r="M18" s="134"/>
      <c r="N18" s="136"/>
      <c r="O18" s="87"/>
      <c r="P18" s="85"/>
      <c r="Q18" s="12" t="s">
        <v>135</v>
      </c>
      <c r="R18" s="78"/>
      <c r="S18" s="75"/>
      <c r="T18" s="129"/>
      <c r="U18" s="169"/>
      <c r="V18" s="148"/>
      <c r="W18" s="92"/>
      <c r="X18" s="261"/>
      <c r="Y18" s="41"/>
      <c r="Z18" s="262"/>
      <c r="AA18" s="263"/>
      <c r="AB18" s="264"/>
      <c r="AC18" s="265"/>
      <c r="AD18" s="92"/>
      <c r="AE18" s="1"/>
      <c r="AF18" s="266"/>
      <c r="AG18" s="266"/>
      <c r="AH18" s="1"/>
      <c r="AI18" s="1"/>
      <c r="AJ18" s="1"/>
    </row>
    <row r="19" spans="1:36" ht="82.5" customHeight="1">
      <c r="A19" s="174"/>
      <c r="B19" s="220"/>
      <c r="C19" s="217"/>
      <c r="D19" s="217"/>
      <c r="E19" s="124"/>
      <c r="F19" s="126"/>
      <c r="G19" s="75"/>
      <c r="H19" s="129"/>
      <c r="I19" s="131"/>
      <c r="J19" s="8" t="s">
        <v>23</v>
      </c>
      <c r="K19" s="9" t="s">
        <v>137</v>
      </c>
      <c r="L19" s="10">
        <f>IF(K19="PREVENIR",15,IF(K19="DETECTAR",10,IF(K19="NO ES UN CONTROL",0,"")))</f>
        <v>15</v>
      </c>
      <c r="M19" s="138" t="str">
        <f>IF(M16&lt;86,"DÉBIL",IF(M16&lt;96,"MODERADO",IF(M16&lt;101,"FUERTE","")))</f>
        <v>FUERTE</v>
      </c>
      <c r="N19" s="136"/>
      <c r="O19" s="162" t="str">
        <f>IF(AND(M19="FUERTE",N16="FUERTE (SIEMPRE SE EJECUTA)"),"FUERTE",IF(OR(M19="DÉBIL",N16="DÉBIL (NO SE EJECUTA)"),"DÉBIL",IF(OR(M19="MODERADO",N16="MODERADO (ALGUNAS VECES)"),"MODERADO")))</f>
        <v>FUERTE</v>
      </c>
      <c r="P19" s="85"/>
      <c r="Q19" s="164">
        <f>IF(AND($O$19="FUERTE",$Q$16="DIRECTAMENTE"),2,IF(AND($O$19="FUERTE",$Q$16="DIRECTAMENTE"),2,IF(AND($O$19="FUERTE",$Q$16="DIRECTAMENTE"),2,IF(AND($O$19="FUERTE",$Q$16="NO DISMINUYE"),0,IF(AND($O$19="MODERADO",$Q$16="DIRECTAMENTE"),1,IF(AND($O$19="MODERADO",$Q$16="DIRECTAMENTE"),1,IF(AND($O$19="MODERADO",$Q$16="DIRECTAMENTE"),1,IF(AND($O$19="MODERADO",$Q$16="NO DISMINUYE"),0,"N/A"))))))))</f>
        <v>2</v>
      </c>
      <c r="R19" s="78"/>
      <c r="S19" s="75"/>
      <c r="T19" s="129"/>
      <c r="U19" s="169"/>
      <c r="V19" s="149" t="s">
        <v>55</v>
      </c>
      <c r="W19" s="92"/>
      <c r="X19" s="149" t="s">
        <v>138</v>
      </c>
      <c r="Y19" s="42"/>
      <c r="Z19" s="262"/>
      <c r="AA19" s="263"/>
      <c r="AB19" s="264"/>
      <c r="AC19" s="265"/>
      <c r="AD19" s="92"/>
      <c r="AE19" s="1"/>
      <c r="AF19" s="266"/>
      <c r="AG19" s="266"/>
      <c r="AH19" s="1"/>
      <c r="AI19" s="1"/>
      <c r="AJ19" s="1"/>
    </row>
    <row r="20" spans="1:36" ht="82.5" customHeight="1">
      <c r="A20" s="174"/>
      <c r="B20" s="220"/>
      <c r="C20" s="217"/>
      <c r="D20" s="217"/>
      <c r="E20" s="124"/>
      <c r="F20" s="126"/>
      <c r="G20" s="75"/>
      <c r="H20" s="129"/>
      <c r="I20" s="131"/>
      <c r="J20" s="8" t="s">
        <v>29</v>
      </c>
      <c r="K20" s="9" t="s">
        <v>139</v>
      </c>
      <c r="L20" s="10">
        <f>IF(K20="CONFIABLE",15,IF(K20="NO CONFIABLE",0,""))</f>
        <v>15</v>
      </c>
      <c r="M20" s="139"/>
      <c r="N20" s="136"/>
      <c r="O20" s="162"/>
      <c r="P20" s="85"/>
      <c r="Q20" s="165"/>
      <c r="R20" s="78"/>
      <c r="S20" s="75"/>
      <c r="T20" s="129"/>
      <c r="U20" s="169"/>
      <c r="V20" s="150"/>
      <c r="W20" s="92"/>
      <c r="X20" s="150"/>
      <c r="Y20" s="42"/>
      <c r="Z20" s="262"/>
      <c r="AA20" s="263"/>
      <c r="AB20" s="264"/>
      <c r="AC20" s="265"/>
      <c r="AD20" s="92"/>
      <c r="AE20" s="1"/>
      <c r="AF20" s="266"/>
      <c r="AG20" s="266"/>
      <c r="AH20" s="1"/>
      <c r="AI20" s="1"/>
      <c r="AJ20" s="1"/>
    </row>
    <row r="21" spans="1:36" ht="90.75" customHeight="1">
      <c r="A21" s="174"/>
      <c r="B21" s="220"/>
      <c r="C21" s="217"/>
      <c r="D21" s="217"/>
      <c r="E21" s="124"/>
      <c r="F21" s="126"/>
      <c r="G21" s="75"/>
      <c r="H21" s="129"/>
      <c r="I21" s="131"/>
      <c r="J21" s="8" t="s">
        <v>34</v>
      </c>
      <c r="K21" s="9" t="s">
        <v>141</v>
      </c>
      <c r="L21" s="10">
        <f>IF(K21="SE INVESTIGAN Y SE RESUELVEN OPORTUNAMENTE",15,IF(K21="NO SE INVESTIGAN Y SE RESUELVEN OPORTUNAMENTE",0,""))</f>
        <v>15</v>
      </c>
      <c r="M21" s="139"/>
      <c r="N21" s="136"/>
      <c r="O21" s="162"/>
      <c r="P21" s="85"/>
      <c r="Q21" s="165"/>
      <c r="R21" s="78"/>
      <c r="S21" s="75"/>
      <c r="T21" s="129"/>
      <c r="U21" s="169"/>
      <c r="V21" s="151"/>
      <c r="W21" s="92"/>
      <c r="X21" s="80" t="s">
        <v>214</v>
      </c>
      <c r="Y21" s="41"/>
      <c r="Z21" s="262"/>
      <c r="AA21" s="263"/>
      <c r="AB21" s="264"/>
      <c r="AC21" s="265"/>
      <c r="AD21" s="92"/>
      <c r="AE21" s="1"/>
      <c r="AF21" s="266"/>
      <c r="AG21" s="266"/>
      <c r="AH21" s="1"/>
      <c r="AI21" s="1"/>
      <c r="AJ21" s="1"/>
    </row>
    <row r="22" spans="1:36" ht="70.5" customHeight="1" thickBot="1">
      <c r="A22" s="197"/>
      <c r="B22" s="229"/>
      <c r="C22" s="226"/>
      <c r="D22" s="226"/>
      <c r="E22" s="125"/>
      <c r="F22" s="127"/>
      <c r="G22" s="76"/>
      <c r="H22" s="130"/>
      <c r="I22" s="132"/>
      <c r="J22" s="36" t="s">
        <v>38</v>
      </c>
      <c r="K22" s="37" t="s">
        <v>144</v>
      </c>
      <c r="L22" s="38">
        <f>IF(K22="COMPLETA",10,IF(K22="INCOMPLETA",5,IF(K22="NO EXISTE",0,"")))</f>
        <v>10</v>
      </c>
      <c r="M22" s="140"/>
      <c r="N22" s="137"/>
      <c r="O22" s="163"/>
      <c r="P22" s="86"/>
      <c r="Q22" s="166"/>
      <c r="R22" s="79"/>
      <c r="S22" s="76"/>
      <c r="T22" s="130"/>
      <c r="U22" s="170"/>
      <c r="V22" s="152"/>
      <c r="W22" s="93"/>
      <c r="X22" s="155"/>
      <c r="Y22" s="41"/>
      <c r="Z22" s="267"/>
      <c r="AA22" s="268"/>
      <c r="AB22" s="269"/>
      <c r="AC22" s="270"/>
      <c r="AD22" s="93"/>
      <c r="AE22" s="1"/>
      <c r="AF22" s="271"/>
      <c r="AG22" s="271"/>
      <c r="AH22" s="1"/>
      <c r="AI22" s="1"/>
      <c r="AJ22" s="1"/>
    </row>
    <row r="23" spans="1:36" ht="18.75">
      <c r="AG23" s="273"/>
    </row>
    <row r="26" spans="1:36">
      <c r="AG26" s="274"/>
    </row>
  </sheetData>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0F577546-F8CB-4CCE-B3BF-2209D2A86F32}">
      <formula1>$AE$19:$AE$21</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3" ma:contentTypeDescription="Crear nuevo documento." ma:contentTypeScope="" ma:versionID="e138b98a7b07c40c61b6f266bc7e216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c8e2eae0af7cef5d0d8ec3ae56680ff5"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77E6D-1ABB-4DE4-BCD6-99687ED1743A}">
  <ds:schemaRefs>
    <ds:schemaRef ds:uri="http://schemas.microsoft.com/office/2006/metadata/properties"/>
    <ds:schemaRef ds:uri="http://schemas.microsoft.com/office/infopath/2007/PartnerControls"/>
    <ds:schemaRef ds:uri="4bc649f1-e7f9-468c-8412-068dfd45bb2d"/>
    <ds:schemaRef ds:uri="88415ba3-4c0e-4d95-9566-b4e76717e711"/>
  </ds:schemaRefs>
</ds:datastoreItem>
</file>

<file path=customXml/itemProps2.xml><?xml version="1.0" encoding="utf-8"?>
<ds:datastoreItem xmlns:ds="http://schemas.openxmlformats.org/officeDocument/2006/customXml" ds:itemID="{389C3A11-11C9-4FD6-82AF-5B48ABE513AD}">
  <ds:schemaRefs>
    <ds:schemaRef ds:uri="http://schemas.microsoft.com/sharepoint/v3/contenttype/forms"/>
  </ds:schemaRefs>
</ds:datastoreItem>
</file>

<file path=customXml/itemProps3.xml><?xml version="1.0" encoding="utf-8"?>
<ds:datastoreItem xmlns:ds="http://schemas.openxmlformats.org/officeDocument/2006/customXml" ds:itemID="{44DD2E72-6AC5-45B2-90D6-163CF363D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Datos</vt:lpstr>
      <vt:lpstr>1 Direccionamiento Estratégico</vt:lpstr>
      <vt:lpstr>2 Servicio a la Ciudadanía</vt:lpstr>
      <vt:lpstr>3 Comunicación Estratégica</vt:lpstr>
      <vt:lpstr>4 Gestión del Conocimiento </vt:lpstr>
      <vt:lpstr>5 Gestión TICS</vt:lpstr>
      <vt:lpstr>'1 Direccionamiento Estratégico'!Área_de_impresión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Jean  Paul Pinzon Riano</cp:lastModifiedBy>
  <cp:revision/>
  <dcterms:created xsi:type="dcterms:W3CDTF">2020-01-16T20:08:19Z</dcterms:created>
  <dcterms:modified xsi:type="dcterms:W3CDTF">2024-09-12T13:28:08Z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